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15,09,15" sheetId="6" r:id="rId6"/>
    <sheet name="01,09,15" sheetId="7" r:id="rId7"/>
    <sheet name="24,03,15" sheetId="8" r:id="rId8"/>
    <sheet name="зош2" sheetId="9" r:id="rId9"/>
  </sheets>
  <definedNames>
    <definedName name="_xlnm.Print_Area" localSheetId="3">'01,01,16'!$A$1:$T$51</definedName>
    <definedName name="_xlnm.Print_Area" localSheetId="2">'01,01,16 (2)'!$A$1:$U$51</definedName>
    <definedName name="_xlnm.Print_Area" localSheetId="1">'01,05,16'!$A$1:$T$51</definedName>
    <definedName name="_xlnm.Print_Area" localSheetId="6">'01,09,15'!$A$1:$U$51</definedName>
    <definedName name="_xlnm.Print_Area" localSheetId="0">'01,09,16'!$A$1:$T$55</definedName>
    <definedName name="_xlnm.Print_Area" localSheetId="4">'01,12,15'!$A$1:$U$51</definedName>
    <definedName name="_xlnm.Print_Area" localSheetId="5">'15,09,15'!$A$1:$U$51</definedName>
    <definedName name="_xlnm.Print_Area" localSheetId="7">'24,03,15'!$A$1:$U$50</definedName>
    <definedName name="_xlnm.Print_Area" localSheetId="8">'зош2'!$A$1:$U$50</definedName>
  </definedNames>
  <calcPr fullCalcOnLoad="1"/>
</workbook>
</file>

<file path=xl/sharedStrings.xml><?xml version="1.0" encoding="utf-8"?>
<sst xmlns="http://schemas.openxmlformats.org/spreadsheetml/2006/main" count="642" uniqueCount="90">
  <si>
    <t>N з/п</t>
  </si>
  <si>
    <t>Фонд заробітної плати на місяць</t>
  </si>
  <si>
    <t>Разом</t>
  </si>
  <si>
    <t xml:space="preserve">                       </t>
  </si>
  <si>
    <t>Назва посади</t>
  </si>
  <si>
    <t>Кількість штатних одиниць</t>
  </si>
  <si>
    <t>Надбавка за вислугу років</t>
  </si>
  <si>
    <t>Надбавки</t>
  </si>
  <si>
    <t>Класне керівництво</t>
  </si>
  <si>
    <t>Перевірка зошитів</t>
  </si>
  <si>
    <t>Ведення бібліотеки</t>
  </si>
  <si>
    <t>Ведення гуртків</t>
  </si>
  <si>
    <t>Фонд заробітної плати на  рік</t>
  </si>
  <si>
    <t>Завгосп</t>
  </si>
  <si>
    <t>Підсобн. Робітник</t>
  </si>
  <si>
    <t>Сторож</t>
  </si>
  <si>
    <t>Робітн. По обслугов</t>
  </si>
  <si>
    <t>Приб.службових  приміщень</t>
  </si>
  <si>
    <t>Директор</t>
  </si>
  <si>
    <t>В.Г.П.Д.</t>
  </si>
  <si>
    <t>Посадовий оклад, грн.</t>
  </si>
  <si>
    <t>Керів.груп.под.дня</t>
  </si>
  <si>
    <t>15%7,5%</t>
  </si>
  <si>
    <t>Заступник директора</t>
  </si>
  <si>
    <t>Надбавка 10%</t>
  </si>
  <si>
    <t xml:space="preserve">ШТАТНИЙ РОЗПИС на  01.01.2015  р.       </t>
  </si>
  <si>
    <t>І.П.Зюзько</t>
  </si>
  <si>
    <t>С.Д.Шарай</t>
  </si>
  <si>
    <t>Головний бухгалтер</t>
  </si>
  <si>
    <t>40%10%8%</t>
  </si>
  <si>
    <t>розряд</t>
  </si>
  <si>
    <t>посадовий оклад</t>
  </si>
  <si>
    <t>Лаборант</t>
  </si>
  <si>
    <t>Секретар</t>
  </si>
  <si>
    <t>Бібліотекар</t>
  </si>
  <si>
    <t>медсестра</t>
  </si>
  <si>
    <t>кухар</t>
  </si>
  <si>
    <t>двірник</t>
  </si>
  <si>
    <t>машиніст котельні сез.</t>
  </si>
  <si>
    <t>звання 10%,15%</t>
  </si>
  <si>
    <t>педагог-організатор</t>
  </si>
  <si>
    <t>практичний психолог</t>
  </si>
  <si>
    <t>ЗОШ №2</t>
  </si>
  <si>
    <t>заміна</t>
  </si>
  <si>
    <t>Вчитель 1-4кл</t>
  </si>
  <si>
    <t>Вчитель 5-9кл</t>
  </si>
  <si>
    <t>Вчитель 10-11кл</t>
  </si>
  <si>
    <t>Погоджено</t>
  </si>
  <si>
    <t>начальник фінансового управління</t>
  </si>
  <si>
    <t>В.І.Печко</t>
  </si>
  <si>
    <t>Затверджую</t>
  </si>
  <si>
    <t>штат у кількості 45,65 штатних одиниць з місячним</t>
  </si>
  <si>
    <t>фондом заробітної плати 98526гривні 22 копійки</t>
  </si>
  <si>
    <t>начальник відділу освіти,молоді та спорту:</t>
  </si>
  <si>
    <t>Директор школи</t>
  </si>
  <si>
    <t>Т.П.Плотнікова</t>
  </si>
  <si>
    <t xml:space="preserve">ШТАТНИЙ РОЗПИС на  24.03.2015  р.       </t>
  </si>
  <si>
    <t>фондом заробітної плати 98618гривні 62 копійки</t>
  </si>
  <si>
    <t xml:space="preserve">ШТАТНИЙ РОЗПИС на  01.09.2015  р.       </t>
  </si>
  <si>
    <t>штат у кількості 46,95 штатних одиниць з місячним</t>
  </si>
  <si>
    <t>фондом заробітної плати 117236гривні 17 копійки</t>
  </si>
  <si>
    <t xml:space="preserve">ШТАТНИЙ РОЗПИС на  15.09.2015  р.       </t>
  </si>
  <si>
    <t>штат у кількості 46,92 штатних одиниць з місячним</t>
  </si>
  <si>
    <t xml:space="preserve">ШТАТНИЙ РОЗПИС на  01.12.2015  р.       </t>
  </si>
  <si>
    <t>нічні,шкідливі умови</t>
  </si>
  <si>
    <t>фондом заробітної плати 128091гривні 85 копійок</t>
  </si>
  <si>
    <t xml:space="preserve">ШТАТНИЙ РОЗПИС на  01.01.2016  р.       </t>
  </si>
  <si>
    <t>за складність і напруженість</t>
  </si>
  <si>
    <t>фондом заробітної плати 128577гривні 85 копійок</t>
  </si>
  <si>
    <t>фондом заробітної плати 127596гривень 51 копійка</t>
  </si>
  <si>
    <t>Надбавка за престижність 10%</t>
  </si>
  <si>
    <t xml:space="preserve">ШТАТНИЙ РОЗПИС на  01.05.2016  р.       </t>
  </si>
  <si>
    <t xml:space="preserve">штат у кількості 46,92 штатні одиниці з місячним </t>
  </si>
  <si>
    <t>1 травня 2016року</t>
  </si>
  <si>
    <t>м.п.</t>
  </si>
  <si>
    <t>фондом заробітної плати 138905гривень 77 копійок</t>
  </si>
  <si>
    <t>фондом заробітної плати 138905,77грн.</t>
  </si>
  <si>
    <t xml:space="preserve">ШТАТНИЙ РОЗПИС на  01.09.2016  р.       </t>
  </si>
  <si>
    <t>1 вересня 2016року</t>
  </si>
  <si>
    <t>Асистент учителя</t>
  </si>
  <si>
    <t xml:space="preserve">штат у кількості 47,9 штатні одиниці з місячним </t>
  </si>
  <si>
    <t>штат у кількості 47,9 штатних одиниць з місячним</t>
  </si>
  <si>
    <t>Вчитель дефектолог</t>
  </si>
  <si>
    <t>фондом заробітної плати 141886гривень 70 копійок</t>
  </si>
  <si>
    <t>фондом заробітної плати 141886,70грн.</t>
  </si>
  <si>
    <t xml:space="preserve">                                                                          ПРОЕКТ №4 </t>
  </si>
  <si>
    <t>ЗАТВЕРДЖЕНО</t>
  </si>
  <si>
    <t>Рішення дванадцятої сесії</t>
  </si>
  <si>
    <t>міської ради VII скликання</t>
  </si>
  <si>
    <t xml:space="preserve">            жовтня 2016 року №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</si>
</sst>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6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1" fontId="13" fillId="32" borderId="11" xfId="0" applyNumberFormat="1" applyFont="1" applyFill="1" applyBorder="1" applyAlignment="1">
      <alignment horizontal="center" vertical="center" wrapText="1"/>
    </xf>
    <xf numFmtId="2" fontId="13" fillId="32" borderId="2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1" fontId="13" fillId="35" borderId="11" xfId="0" applyNumberFormat="1" applyFont="1" applyFill="1" applyBorder="1" applyAlignment="1">
      <alignment horizontal="center" vertical="center" wrapText="1"/>
    </xf>
    <xf numFmtId="2" fontId="13" fillId="35" borderId="2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2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60" zoomScaleNormal="70" zoomScalePageLayoutView="0" workbookViewId="0" topLeftCell="A28">
      <selection activeCell="O5" sqref="O5:Q5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6" width="14.125" style="0" customWidth="1"/>
    <col min="17" max="17" width="13.875" style="0" customWidth="1"/>
    <col min="18" max="18" width="17.25390625" style="0" customWidth="1"/>
    <col min="19" max="19" width="0.2421875" style="0" hidden="1" customWidth="1"/>
    <col min="20" max="20" width="17.375" style="0" customWidth="1"/>
  </cols>
  <sheetData>
    <row r="1" spans="15:20" ht="18">
      <c r="O1" s="77" t="s">
        <v>85</v>
      </c>
      <c r="P1" s="77"/>
      <c r="Q1" s="77"/>
      <c r="R1" s="77"/>
      <c r="S1" s="77"/>
      <c r="T1" s="77"/>
    </row>
    <row r="2" spans="15:20" ht="18">
      <c r="O2" s="78" t="s">
        <v>86</v>
      </c>
      <c r="P2" s="78"/>
      <c r="Q2" s="78"/>
      <c r="R2" s="10"/>
      <c r="S2" s="10"/>
      <c r="T2" s="10"/>
    </row>
    <row r="3" spans="15:20" ht="18">
      <c r="O3" s="77" t="s">
        <v>87</v>
      </c>
      <c r="P3" s="77"/>
      <c r="Q3" s="77"/>
      <c r="R3" s="10"/>
      <c r="S3" s="10"/>
      <c r="T3" s="10"/>
    </row>
    <row r="4" spans="15:20" ht="18">
      <c r="O4" s="77" t="s">
        <v>88</v>
      </c>
      <c r="P4" s="77"/>
      <c r="Q4" s="77"/>
      <c r="R4" s="10"/>
      <c r="S4" s="10"/>
      <c r="T4" s="10"/>
    </row>
    <row r="5" spans="15:20" ht="29.25" customHeight="1">
      <c r="O5" s="75" t="s">
        <v>89</v>
      </c>
      <c r="P5" s="75"/>
      <c r="Q5" s="76"/>
      <c r="R5" s="10"/>
      <c r="S5" s="10"/>
      <c r="T5" s="10"/>
    </row>
    <row r="6" spans="2:20" ht="22.5" customHeight="1">
      <c r="B6" s="11" t="s">
        <v>47</v>
      </c>
      <c r="Q6" s="11" t="s">
        <v>50</v>
      </c>
      <c r="T6" s="58"/>
    </row>
    <row r="7" spans="2:18" ht="20.25" customHeight="1">
      <c r="B7" s="10" t="s">
        <v>80</v>
      </c>
      <c r="O7" s="96" t="s">
        <v>81</v>
      </c>
      <c r="P7" s="96"/>
      <c r="Q7" s="96"/>
      <c r="R7" s="96"/>
    </row>
    <row r="8" spans="2:18" ht="21" customHeight="1">
      <c r="B8" s="78" t="s">
        <v>84</v>
      </c>
      <c r="C8" s="78"/>
      <c r="D8" s="78"/>
      <c r="O8" s="96" t="s">
        <v>83</v>
      </c>
      <c r="P8" s="96"/>
      <c r="Q8" s="96"/>
      <c r="R8" s="96"/>
    </row>
    <row r="9" spans="2:17" ht="22.5" customHeight="1">
      <c r="B9" s="10" t="s">
        <v>48</v>
      </c>
      <c r="C9" s="10"/>
      <c r="D9" s="10"/>
      <c r="O9" s="10" t="s">
        <v>53</v>
      </c>
      <c r="P9" s="10"/>
      <c r="Q9" s="10"/>
    </row>
    <row r="10" spans="2:18" ht="33.75" customHeight="1">
      <c r="B10" s="10"/>
      <c r="C10" s="10"/>
      <c r="D10" s="10" t="s">
        <v>49</v>
      </c>
      <c r="O10" s="35"/>
      <c r="P10" s="40"/>
      <c r="Q10" s="40"/>
      <c r="R10" s="10" t="s">
        <v>26</v>
      </c>
    </row>
    <row r="11" spans="1:20" ht="27" customHeight="1">
      <c r="A11" s="34"/>
      <c r="B11" s="60" t="s">
        <v>78</v>
      </c>
      <c r="C11" s="60"/>
      <c r="D11" s="60" t="s">
        <v>74</v>
      </c>
      <c r="E11" s="35"/>
      <c r="F11" s="97" t="s">
        <v>77</v>
      </c>
      <c r="G11" s="97"/>
      <c r="H11" s="97"/>
      <c r="I11" s="97"/>
      <c r="J11" s="97"/>
      <c r="K11" s="97"/>
      <c r="L11" s="97"/>
      <c r="M11" s="97"/>
      <c r="N11" s="35"/>
      <c r="O11" s="58" t="s">
        <v>78</v>
      </c>
      <c r="P11" s="59"/>
      <c r="Q11" s="59"/>
      <c r="R11" s="59" t="s">
        <v>74</v>
      </c>
      <c r="S11" s="35"/>
      <c r="T11" s="35"/>
    </row>
    <row r="12" spans="1:20" ht="19.5" customHeight="1">
      <c r="A12" s="2"/>
      <c r="B12" s="3"/>
      <c r="C12" s="3"/>
      <c r="D12" s="3"/>
      <c r="E12" s="1"/>
      <c r="F12" s="1"/>
      <c r="G12" s="1"/>
      <c r="H12" s="98" t="s">
        <v>42</v>
      </c>
      <c r="I12" s="98"/>
      <c r="J12" s="98"/>
      <c r="K12" s="98"/>
      <c r="L12" s="1"/>
      <c r="M12" s="1"/>
      <c r="N12" s="1"/>
      <c r="O12" s="61"/>
      <c r="P12" s="61"/>
      <c r="Q12" s="61"/>
      <c r="R12" s="61"/>
      <c r="S12" s="1"/>
      <c r="T12" s="1"/>
    </row>
    <row r="13" spans="1:20" ht="13.5" thickBo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86" t="s">
        <v>0</v>
      </c>
      <c r="B14" s="88" t="s">
        <v>4</v>
      </c>
      <c r="C14" s="41"/>
      <c r="D14" s="90" t="s">
        <v>31</v>
      </c>
      <c r="E14" s="93" t="s">
        <v>5</v>
      </c>
      <c r="F14" s="90" t="s">
        <v>20</v>
      </c>
      <c r="G14" s="41"/>
      <c r="H14" s="41"/>
      <c r="I14" s="41"/>
      <c r="J14" s="88" t="s">
        <v>6</v>
      </c>
      <c r="K14" s="100"/>
      <c r="L14" s="100"/>
      <c r="M14" s="100"/>
      <c r="N14" s="100"/>
      <c r="O14" s="93"/>
      <c r="P14" s="32"/>
      <c r="Q14" s="95" t="s">
        <v>70</v>
      </c>
      <c r="R14" s="95" t="s">
        <v>1</v>
      </c>
      <c r="S14" s="42"/>
      <c r="T14" s="79" t="s">
        <v>12</v>
      </c>
    </row>
    <row r="15" spans="1:20" ht="47.25">
      <c r="A15" s="87"/>
      <c r="B15" s="89"/>
      <c r="C15" s="16" t="s">
        <v>30</v>
      </c>
      <c r="D15" s="91"/>
      <c r="E15" s="94"/>
      <c r="F15" s="91"/>
      <c r="G15" s="16" t="s">
        <v>39</v>
      </c>
      <c r="H15" s="16" t="s">
        <v>43</v>
      </c>
      <c r="I15" s="16" t="s">
        <v>21</v>
      </c>
      <c r="J15" s="82">
        <v>0.1</v>
      </c>
      <c r="K15" s="84">
        <v>0.2</v>
      </c>
      <c r="L15" s="82">
        <v>0.3</v>
      </c>
      <c r="M15" s="7" t="s">
        <v>8</v>
      </c>
      <c r="N15" s="7" t="s">
        <v>9</v>
      </c>
      <c r="O15" s="7" t="s">
        <v>11</v>
      </c>
      <c r="P15" s="8" t="s">
        <v>64</v>
      </c>
      <c r="Q15" s="83"/>
      <c r="R15" s="83"/>
      <c r="S15" s="21"/>
      <c r="T15" s="80"/>
    </row>
    <row r="16" spans="1:20" ht="15.75">
      <c r="A16" s="87"/>
      <c r="B16" s="89"/>
      <c r="C16" s="17"/>
      <c r="D16" s="92"/>
      <c r="E16" s="94"/>
      <c r="F16" s="92"/>
      <c r="G16" s="17"/>
      <c r="H16" s="24"/>
      <c r="I16" s="24">
        <v>0.05</v>
      </c>
      <c r="J16" s="83"/>
      <c r="K16" s="85"/>
      <c r="L16" s="83"/>
      <c r="M16" s="8">
        <v>0.2</v>
      </c>
      <c r="N16" s="8" t="s">
        <v>22</v>
      </c>
      <c r="O16" s="7"/>
      <c r="P16" s="7" t="s">
        <v>29</v>
      </c>
      <c r="Q16" s="83"/>
      <c r="R16" s="83"/>
      <c r="S16" s="15"/>
      <c r="T16" s="81"/>
    </row>
    <row r="17" spans="1:20" ht="20.25">
      <c r="A17" s="43">
        <v>1</v>
      </c>
      <c r="B17" s="12" t="s">
        <v>18</v>
      </c>
      <c r="C17" s="12">
        <v>13</v>
      </c>
      <c r="D17" s="13">
        <v>2690</v>
      </c>
      <c r="E17" s="12">
        <v>1</v>
      </c>
      <c r="F17" s="13">
        <f aca="true" t="shared" si="0" ref="F17:F49">D17*E17</f>
        <v>2690</v>
      </c>
      <c r="G17" s="13"/>
      <c r="H17" s="13"/>
      <c r="I17" s="13">
        <f>F17*5%</f>
        <v>134.5</v>
      </c>
      <c r="J17" s="13"/>
      <c r="K17" s="13">
        <f>F17*20%</f>
        <v>538</v>
      </c>
      <c r="L17" s="13"/>
      <c r="M17" s="13"/>
      <c r="N17" s="13"/>
      <c r="O17" s="13"/>
      <c r="P17" s="13"/>
      <c r="Q17" s="13">
        <f>(F17+G17)*10%</f>
        <v>269</v>
      </c>
      <c r="R17" s="13">
        <f aca="true" t="shared" si="1" ref="R17:R49">SUM(F17:Q17)</f>
        <v>3631.5</v>
      </c>
      <c r="S17" s="22"/>
      <c r="T17" s="44">
        <f>(R17*8)+('01,01,16'!R12*4)</f>
        <v>43641.8</v>
      </c>
    </row>
    <row r="18" spans="1:20" ht="20.25">
      <c r="A18" s="43">
        <v>2</v>
      </c>
      <c r="B18" s="12" t="s">
        <v>23</v>
      </c>
      <c r="C18" s="12"/>
      <c r="D18" s="13">
        <f>D17*95%</f>
        <v>2555.5</v>
      </c>
      <c r="E18" s="12">
        <v>1.5</v>
      </c>
      <c r="F18" s="13">
        <f t="shared" si="0"/>
        <v>3833.25</v>
      </c>
      <c r="G18" s="13"/>
      <c r="H18" s="13"/>
      <c r="I18" s="13">
        <f>D18*5%</f>
        <v>127.775</v>
      </c>
      <c r="J18" s="13"/>
      <c r="K18" s="13"/>
      <c r="L18" s="13">
        <f>F18*30%</f>
        <v>1149.975</v>
      </c>
      <c r="M18" s="13"/>
      <c r="N18" s="13"/>
      <c r="O18" s="13"/>
      <c r="P18" s="13"/>
      <c r="Q18" s="13">
        <f aca="true" t="shared" si="2" ref="Q18:Q40">(F18+G18)*10%</f>
        <v>383.32500000000005</v>
      </c>
      <c r="R18" s="13">
        <f t="shared" si="1"/>
        <v>5494.325</v>
      </c>
      <c r="S18" s="22"/>
      <c r="T18" s="44">
        <f>(R18*8)+('01,01,16'!R13*4)</f>
        <v>64600.19</v>
      </c>
    </row>
    <row r="19" spans="1:20" s="67" customFormat="1" ht="22.5" customHeight="1">
      <c r="A19" s="62">
        <v>2</v>
      </c>
      <c r="B19" s="63" t="s">
        <v>44</v>
      </c>
      <c r="C19" s="63">
        <v>12</v>
      </c>
      <c r="D19" s="64">
        <v>2512</v>
      </c>
      <c r="E19" s="63">
        <v>4.06</v>
      </c>
      <c r="F19" s="64">
        <f t="shared" si="0"/>
        <v>10198.72</v>
      </c>
      <c r="G19" s="64">
        <v>710.9</v>
      </c>
      <c r="H19" s="64"/>
      <c r="I19" s="64"/>
      <c r="J19" s="64"/>
      <c r="K19" s="64"/>
      <c r="L19" s="64">
        <f aca="true" t="shared" si="3" ref="L19:L25">F19*0.3</f>
        <v>3059.6159999999995</v>
      </c>
      <c r="M19" s="64">
        <v>1105.28</v>
      </c>
      <c r="N19" s="64">
        <v>921.07</v>
      </c>
      <c r="O19" s="64"/>
      <c r="P19" s="64"/>
      <c r="Q19" s="64">
        <f t="shared" si="2"/>
        <v>1090.962</v>
      </c>
      <c r="R19" s="13">
        <f t="shared" si="1"/>
        <v>17086.548</v>
      </c>
      <c r="S19" s="65"/>
      <c r="T19" s="66">
        <f>(R19*8)+('01,01,16'!R14*4)</f>
        <v>190454.74399999998</v>
      </c>
    </row>
    <row r="20" spans="1:20" s="39" customFormat="1" ht="18" customHeight="1">
      <c r="A20" s="45">
        <v>3</v>
      </c>
      <c r="B20" s="36" t="s">
        <v>45</v>
      </c>
      <c r="C20" s="36">
        <v>12</v>
      </c>
      <c r="D20" s="37">
        <v>2512</v>
      </c>
      <c r="E20" s="36">
        <v>7.33</v>
      </c>
      <c r="F20" s="37">
        <f t="shared" si="0"/>
        <v>18412.96</v>
      </c>
      <c r="G20" s="37">
        <v>557.66</v>
      </c>
      <c r="H20" s="37"/>
      <c r="I20" s="37"/>
      <c r="J20" s="37"/>
      <c r="K20" s="37"/>
      <c r="L20" s="37">
        <f t="shared" si="3"/>
        <v>5523.888</v>
      </c>
      <c r="M20" s="37">
        <v>2574.8</v>
      </c>
      <c r="N20" s="37">
        <v>2129.63</v>
      </c>
      <c r="O20" s="37"/>
      <c r="P20" s="37"/>
      <c r="Q20" s="13">
        <f t="shared" si="2"/>
        <v>1897.062</v>
      </c>
      <c r="R20" s="13">
        <f t="shared" si="1"/>
        <v>31096</v>
      </c>
      <c r="S20" s="38"/>
      <c r="T20" s="44">
        <f>(R20*8)+('01,01,16'!R15*4)</f>
        <v>343753.24</v>
      </c>
    </row>
    <row r="21" spans="1:20" s="39" customFormat="1" ht="18" customHeight="1">
      <c r="A21" s="45">
        <v>4</v>
      </c>
      <c r="B21" s="36" t="s">
        <v>46</v>
      </c>
      <c r="C21" s="36">
        <v>12</v>
      </c>
      <c r="D21" s="37">
        <v>2512</v>
      </c>
      <c r="E21" s="36">
        <v>2.56</v>
      </c>
      <c r="F21" s="37">
        <f t="shared" si="0"/>
        <v>6430.72</v>
      </c>
      <c r="G21" s="37">
        <v>251.2</v>
      </c>
      <c r="H21" s="37"/>
      <c r="I21" s="37"/>
      <c r="J21" s="37"/>
      <c r="K21" s="37"/>
      <c r="L21" s="37">
        <f t="shared" si="3"/>
        <v>1929.216</v>
      </c>
      <c r="M21" s="37">
        <v>628</v>
      </c>
      <c r="N21" s="37">
        <v>300</v>
      </c>
      <c r="O21" s="37">
        <v>911.11</v>
      </c>
      <c r="P21" s="37"/>
      <c r="Q21" s="13">
        <f t="shared" si="2"/>
        <v>668.192</v>
      </c>
      <c r="R21" s="13">
        <f t="shared" si="1"/>
        <v>11118.438000000002</v>
      </c>
      <c r="S21" s="38"/>
      <c r="T21" s="44">
        <f>(R21*8)+('01,01,16'!R16*4)</f>
        <v>125980.34400000001</v>
      </c>
    </row>
    <row r="22" spans="1:20" s="67" customFormat="1" ht="22.5" customHeight="1">
      <c r="A22" s="62">
        <v>5</v>
      </c>
      <c r="B22" s="63" t="s">
        <v>44</v>
      </c>
      <c r="C22" s="63">
        <v>11</v>
      </c>
      <c r="D22" s="64">
        <v>2334</v>
      </c>
      <c r="E22" s="63">
        <v>1.56</v>
      </c>
      <c r="F22" s="64">
        <f t="shared" si="0"/>
        <v>3641.04</v>
      </c>
      <c r="G22" s="64"/>
      <c r="H22" s="64"/>
      <c r="I22" s="64"/>
      <c r="J22" s="64"/>
      <c r="K22" s="64"/>
      <c r="L22" s="64">
        <f t="shared" si="3"/>
        <v>1092.312</v>
      </c>
      <c r="M22" s="64">
        <v>466.8</v>
      </c>
      <c r="N22" s="64">
        <v>525.15</v>
      </c>
      <c r="O22" s="64"/>
      <c r="P22" s="64"/>
      <c r="Q22" s="64">
        <f t="shared" si="2"/>
        <v>364.10400000000004</v>
      </c>
      <c r="R22" s="13">
        <f t="shared" si="1"/>
        <v>6089.406</v>
      </c>
      <c r="S22" s="65"/>
      <c r="T22" s="66">
        <f>(R22*8)+('01,01,16'!R17*4)</f>
        <v>75113.12</v>
      </c>
    </row>
    <row r="23" spans="1:20" s="39" customFormat="1" ht="22.5" customHeight="1">
      <c r="A23" s="45">
        <v>6</v>
      </c>
      <c r="B23" s="36" t="s">
        <v>45</v>
      </c>
      <c r="C23" s="36">
        <v>11</v>
      </c>
      <c r="D23" s="37">
        <v>2334</v>
      </c>
      <c r="E23" s="36">
        <v>1.22</v>
      </c>
      <c r="F23" s="37">
        <f t="shared" si="0"/>
        <v>2847.48</v>
      </c>
      <c r="G23" s="37"/>
      <c r="H23" s="37"/>
      <c r="I23" s="37"/>
      <c r="J23" s="37"/>
      <c r="K23" s="37"/>
      <c r="L23" s="37">
        <f t="shared" si="3"/>
        <v>854.244</v>
      </c>
      <c r="M23" s="37">
        <v>583.5</v>
      </c>
      <c r="N23" s="37">
        <v>142.63</v>
      </c>
      <c r="O23" s="37"/>
      <c r="P23" s="37"/>
      <c r="Q23" s="13">
        <f t="shared" si="2"/>
        <v>284.748</v>
      </c>
      <c r="R23" s="13">
        <f t="shared" si="1"/>
        <v>4712.602</v>
      </c>
      <c r="S23" s="38"/>
      <c r="T23" s="44">
        <f>(R23*8)+('01,01,16'!R18*4)</f>
        <v>60570.407999999996</v>
      </c>
    </row>
    <row r="24" spans="1:20" s="39" customFormat="1" ht="20.25" customHeight="1">
      <c r="A24" s="45">
        <v>7</v>
      </c>
      <c r="B24" s="36" t="s">
        <v>46</v>
      </c>
      <c r="C24" s="36">
        <v>11</v>
      </c>
      <c r="D24" s="37">
        <v>2334</v>
      </c>
      <c r="E24" s="36">
        <v>0.58</v>
      </c>
      <c r="F24" s="37">
        <f t="shared" si="0"/>
        <v>1353.7199999999998</v>
      </c>
      <c r="G24" s="37"/>
      <c r="H24" s="37"/>
      <c r="I24" s="37"/>
      <c r="J24" s="37"/>
      <c r="K24" s="37"/>
      <c r="L24" s="37">
        <f t="shared" si="3"/>
        <v>406.11599999999993</v>
      </c>
      <c r="M24" s="37"/>
      <c r="N24" s="37">
        <v>64.83</v>
      </c>
      <c r="O24" s="37"/>
      <c r="P24" s="37"/>
      <c r="Q24" s="13">
        <f t="shared" si="2"/>
        <v>135.37199999999999</v>
      </c>
      <c r="R24" s="13">
        <f t="shared" si="1"/>
        <v>1960.0379999999998</v>
      </c>
      <c r="S24" s="38"/>
      <c r="T24" s="44">
        <f>(R24*8)+('01,01,16'!R19*4)</f>
        <v>28081.976</v>
      </c>
    </row>
    <row r="25" spans="1:20" s="67" customFormat="1" ht="24" customHeight="1">
      <c r="A25" s="62">
        <v>8</v>
      </c>
      <c r="B25" s="63" t="s">
        <v>44</v>
      </c>
      <c r="C25" s="63">
        <v>10</v>
      </c>
      <c r="D25" s="64">
        <v>2157</v>
      </c>
      <c r="E25" s="63">
        <v>1.22</v>
      </c>
      <c r="F25" s="64">
        <f t="shared" si="0"/>
        <v>2631.54</v>
      </c>
      <c r="G25" s="64"/>
      <c r="H25" s="64"/>
      <c r="I25" s="64"/>
      <c r="J25" s="64"/>
      <c r="K25" s="64">
        <f>F25*20%</f>
        <v>526.308</v>
      </c>
      <c r="L25" s="64">
        <f t="shared" si="3"/>
        <v>789.462</v>
      </c>
      <c r="M25" s="64">
        <v>431.4</v>
      </c>
      <c r="N25" s="64">
        <v>359.5</v>
      </c>
      <c r="O25" s="64"/>
      <c r="P25" s="64"/>
      <c r="Q25" s="64">
        <f t="shared" si="2"/>
        <v>263.154</v>
      </c>
      <c r="R25" s="13">
        <f t="shared" si="1"/>
        <v>5001.364</v>
      </c>
      <c r="S25" s="65"/>
      <c r="T25" s="66">
        <f>(R25*8)+('01,01,16'!R20*4)</f>
        <v>55700.231999999996</v>
      </c>
    </row>
    <row r="26" spans="1:20" s="39" customFormat="1" ht="24.75" customHeight="1">
      <c r="A26" s="45">
        <v>9</v>
      </c>
      <c r="B26" s="36" t="s">
        <v>45</v>
      </c>
      <c r="C26" s="36">
        <v>10</v>
      </c>
      <c r="D26" s="37">
        <v>2157</v>
      </c>
      <c r="E26" s="36">
        <v>1.17</v>
      </c>
      <c r="F26" s="37">
        <f t="shared" si="0"/>
        <v>2523.69</v>
      </c>
      <c r="G26" s="37"/>
      <c r="H26" s="37"/>
      <c r="I26" s="37"/>
      <c r="J26" s="37"/>
      <c r="K26" s="37">
        <f>F26*20%</f>
        <v>504.73800000000006</v>
      </c>
      <c r="L26" s="37"/>
      <c r="M26" s="37"/>
      <c r="N26" s="37"/>
      <c r="O26" s="37"/>
      <c r="P26" s="37"/>
      <c r="Q26" s="13">
        <f t="shared" si="2"/>
        <v>252.36900000000003</v>
      </c>
      <c r="R26" s="13">
        <f t="shared" si="1"/>
        <v>3280.797</v>
      </c>
      <c r="S26" s="38"/>
      <c r="T26" s="44">
        <f>(R26*8)+('01,01,16'!R21*4)</f>
        <v>43037.864</v>
      </c>
    </row>
    <row r="27" spans="1:20" s="39" customFormat="1" ht="24" customHeight="1">
      <c r="A27" s="45">
        <v>10</v>
      </c>
      <c r="B27" s="36" t="s">
        <v>46</v>
      </c>
      <c r="C27" s="36">
        <v>10</v>
      </c>
      <c r="D27" s="37">
        <v>2157</v>
      </c>
      <c r="E27" s="36">
        <v>0.25</v>
      </c>
      <c r="F27" s="37">
        <f t="shared" si="0"/>
        <v>539.25</v>
      </c>
      <c r="G27" s="37"/>
      <c r="H27" s="37"/>
      <c r="I27" s="37"/>
      <c r="J27" s="37"/>
      <c r="K27" s="37">
        <f>(F27+G27)*20%</f>
        <v>107.85000000000001</v>
      </c>
      <c r="L27" s="37"/>
      <c r="M27" s="37"/>
      <c r="N27" s="37"/>
      <c r="O27" s="37"/>
      <c r="P27" s="37"/>
      <c r="Q27" s="13">
        <f t="shared" si="2"/>
        <v>53.925000000000004</v>
      </c>
      <c r="R27" s="13">
        <f t="shared" si="1"/>
        <v>701.025</v>
      </c>
      <c r="S27" s="38"/>
      <c r="T27" s="44">
        <f>(R27*8)+('01,01,16'!R22*4)</f>
        <v>12245.376</v>
      </c>
    </row>
    <row r="28" spans="1:20" s="67" customFormat="1" ht="24" customHeight="1">
      <c r="A28" s="62">
        <v>11</v>
      </c>
      <c r="B28" s="63" t="s">
        <v>44</v>
      </c>
      <c r="C28" s="63">
        <v>9</v>
      </c>
      <c r="D28" s="64">
        <v>2050</v>
      </c>
      <c r="E28" s="63">
        <v>0.89</v>
      </c>
      <c r="F28" s="64">
        <f t="shared" si="0"/>
        <v>1824.5</v>
      </c>
      <c r="G28" s="64"/>
      <c r="H28" s="64"/>
      <c r="I28" s="64"/>
      <c r="J28" s="64">
        <f>F28*10%</f>
        <v>182.45000000000002</v>
      </c>
      <c r="K28" s="64"/>
      <c r="L28" s="64"/>
      <c r="M28" s="64"/>
      <c r="N28" s="64">
        <v>136.36</v>
      </c>
      <c r="O28" s="64"/>
      <c r="P28" s="64"/>
      <c r="Q28" s="64">
        <f t="shared" si="2"/>
        <v>182.45000000000002</v>
      </c>
      <c r="R28" s="13">
        <f t="shared" si="1"/>
        <v>2325.7599999999998</v>
      </c>
      <c r="S28" s="65"/>
      <c r="T28" s="66">
        <f>(R28*8)+('01,01,16'!R23*4)</f>
        <v>27837.119999999995</v>
      </c>
    </row>
    <row r="29" spans="1:20" s="39" customFormat="1" ht="24" customHeight="1">
      <c r="A29" s="45">
        <v>12</v>
      </c>
      <c r="B29" s="36" t="s">
        <v>46</v>
      </c>
      <c r="C29" s="36">
        <v>9</v>
      </c>
      <c r="D29" s="37">
        <v>2050</v>
      </c>
      <c r="E29" s="36">
        <v>0.5</v>
      </c>
      <c r="F29" s="37">
        <f t="shared" si="0"/>
        <v>1025</v>
      </c>
      <c r="G29" s="37"/>
      <c r="H29" s="37"/>
      <c r="I29" s="37"/>
      <c r="J29" s="37">
        <f>F29*10%</f>
        <v>102.5</v>
      </c>
      <c r="K29" s="37"/>
      <c r="L29" s="37"/>
      <c r="M29" s="37"/>
      <c r="N29" s="37"/>
      <c r="O29" s="37"/>
      <c r="P29" s="37"/>
      <c r="Q29" s="13">
        <f t="shared" si="2"/>
        <v>102.5</v>
      </c>
      <c r="R29" s="13">
        <f t="shared" si="1"/>
        <v>1230</v>
      </c>
      <c r="S29" s="38"/>
      <c r="T29" s="44">
        <f>(R29*8)+('01,01,16'!R24*4)</f>
        <v>16770</v>
      </c>
    </row>
    <row r="30" spans="1:20" s="39" customFormat="1" ht="24" customHeight="1">
      <c r="A30" s="45">
        <v>13</v>
      </c>
      <c r="B30" s="36" t="s">
        <v>45</v>
      </c>
      <c r="C30" s="36">
        <v>9</v>
      </c>
      <c r="D30" s="37">
        <v>2050</v>
      </c>
      <c r="E30" s="36">
        <v>2.06</v>
      </c>
      <c r="F30" s="37">
        <f t="shared" si="0"/>
        <v>4223</v>
      </c>
      <c r="G30" s="37"/>
      <c r="H30" s="37"/>
      <c r="I30" s="37"/>
      <c r="J30" s="37">
        <f>F30*10%</f>
        <v>422.3</v>
      </c>
      <c r="K30" s="37"/>
      <c r="L30" s="37"/>
      <c r="M30" s="37">
        <v>385.4</v>
      </c>
      <c r="N30" s="37"/>
      <c r="O30" s="37"/>
      <c r="P30" s="37"/>
      <c r="Q30" s="13">
        <f t="shared" si="2"/>
        <v>422.3</v>
      </c>
      <c r="R30" s="13">
        <f t="shared" si="1"/>
        <v>5453</v>
      </c>
      <c r="S30" s="38"/>
      <c r="T30" s="44">
        <f>(R30*8)+('01,01,16'!R25*4)</f>
        <v>62112.8</v>
      </c>
    </row>
    <row r="31" spans="1:20" s="30" customFormat="1" ht="24" customHeight="1">
      <c r="A31" s="43">
        <v>16</v>
      </c>
      <c r="B31" s="12" t="s">
        <v>40</v>
      </c>
      <c r="C31" s="12">
        <v>9</v>
      </c>
      <c r="D31" s="13">
        <v>2050</v>
      </c>
      <c r="E31" s="12">
        <v>1</v>
      </c>
      <c r="F31" s="13">
        <f t="shared" si="0"/>
        <v>2050</v>
      </c>
      <c r="G31" s="13"/>
      <c r="H31" s="13"/>
      <c r="I31" s="13"/>
      <c r="J31" s="13"/>
      <c r="K31" s="13"/>
      <c r="L31" s="13">
        <f>F31*30%</f>
        <v>615</v>
      </c>
      <c r="M31" s="13"/>
      <c r="N31" s="13"/>
      <c r="O31" s="13"/>
      <c r="P31" s="13"/>
      <c r="Q31" s="13">
        <f t="shared" si="2"/>
        <v>205</v>
      </c>
      <c r="R31" s="13">
        <f t="shared" si="1"/>
        <v>2870</v>
      </c>
      <c r="S31" s="22"/>
      <c r="T31" s="44">
        <f>(R31*8)+('01,01,16'!R28*4)</f>
        <v>33740</v>
      </c>
    </row>
    <row r="32" spans="1:20" s="31" customFormat="1" ht="24" customHeight="1">
      <c r="A32" s="43">
        <v>17</v>
      </c>
      <c r="B32" s="12" t="s">
        <v>41</v>
      </c>
      <c r="C32" s="12">
        <v>9</v>
      </c>
      <c r="D32" s="13">
        <v>2050</v>
      </c>
      <c r="E32" s="12">
        <v>0.5</v>
      </c>
      <c r="F32" s="13">
        <f t="shared" si="0"/>
        <v>1025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 t="shared" si="2"/>
        <v>102.5</v>
      </c>
      <c r="R32" s="13">
        <f t="shared" si="1"/>
        <v>1127.5</v>
      </c>
      <c r="S32" s="22"/>
      <c r="T32" s="44">
        <f>(R32*8)+('01,01,16'!R29*4)</f>
        <v>13255</v>
      </c>
    </row>
    <row r="33" spans="1:20" s="31" customFormat="1" ht="24" customHeight="1">
      <c r="A33" s="43">
        <v>18</v>
      </c>
      <c r="B33" s="12" t="s">
        <v>79</v>
      </c>
      <c r="C33" s="12">
        <v>12</v>
      </c>
      <c r="D33" s="13">
        <v>2512</v>
      </c>
      <c r="E33" s="12">
        <v>0.5</v>
      </c>
      <c r="F33" s="13">
        <f t="shared" si="0"/>
        <v>1256</v>
      </c>
      <c r="G33" s="13"/>
      <c r="H33" s="13"/>
      <c r="I33" s="13"/>
      <c r="J33" s="13">
        <f>F33*10%</f>
        <v>125.60000000000001</v>
      </c>
      <c r="K33" s="13"/>
      <c r="L33" s="13"/>
      <c r="M33" s="13"/>
      <c r="N33" s="13"/>
      <c r="O33" s="13"/>
      <c r="P33" s="13"/>
      <c r="Q33" s="13">
        <f t="shared" si="2"/>
        <v>125.60000000000001</v>
      </c>
      <c r="R33" s="13">
        <f t="shared" si="1"/>
        <v>1507.1999999999998</v>
      </c>
      <c r="S33" s="22"/>
      <c r="T33" s="44">
        <f>(R33*8)+('01,01,16'!R30*4)</f>
        <v>21297.6</v>
      </c>
    </row>
    <row r="34" spans="1:20" s="31" customFormat="1" ht="24" customHeight="1">
      <c r="A34" s="43"/>
      <c r="B34" s="12" t="s">
        <v>82</v>
      </c>
      <c r="C34" s="12">
        <v>9</v>
      </c>
      <c r="D34" s="13">
        <v>2050</v>
      </c>
      <c r="E34" s="12">
        <v>1</v>
      </c>
      <c r="F34" s="13">
        <f t="shared" si="0"/>
        <v>2050</v>
      </c>
      <c r="G34" s="13"/>
      <c r="H34" s="13"/>
      <c r="I34" s="13"/>
      <c r="J34" s="13"/>
      <c r="K34" s="13">
        <f>F34*20%</f>
        <v>410</v>
      </c>
      <c r="L34" s="13"/>
      <c r="M34" s="13"/>
      <c r="N34" s="13"/>
      <c r="O34" s="13"/>
      <c r="P34" s="13"/>
      <c r="Q34" s="13">
        <f t="shared" si="2"/>
        <v>205</v>
      </c>
      <c r="R34" s="13">
        <f t="shared" si="1"/>
        <v>2665</v>
      </c>
      <c r="S34" s="22"/>
      <c r="T34" s="44">
        <f>(R34*8)+('01,01,16'!R31*4)</f>
        <v>29350</v>
      </c>
    </row>
    <row r="35" spans="1:20" s="31" customFormat="1" ht="24" customHeight="1">
      <c r="A35" s="43">
        <v>19</v>
      </c>
      <c r="B35" s="12" t="s">
        <v>19</v>
      </c>
      <c r="C35" s="12">
        <v>10</v>
      </c>
      <c r="D35" s="13">
        <v>2157</v>
      </c>
      <c r="E35" s="12">
        <v>1</v>
      </c>
      <c r="F35" s="13">
        <f t="shared" si="0"/>
        <v>2157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f t="shared" si="2"/>
        <v>215.70000000000002</v>
      </c>
      <c r="R35" s="13">
        <f t="shared" si="1"/>
        <v>2372.7</v>
      </c>
      <c r="S35" s="22"/>
      <c r="T35" s="44">
        <f>(R35*8)+('01,01,16'!R31*4)</f>
        <v>27011.6</v>
      </c>
    </row>
    <row r="36" spans="1:20" s="68" customFormat="1" ht="24" customHeight="1">
      <c r="A36" s="43">
        <v>20</v>
      </c>
      <c r="B36" s="12" t="s">
        <v>19</v>
      </c>
      <c r="C36" s="12">
        <v>11</v>
      </c>
      <c r="D36" s="13">
        <v>2334</v>
      </c>
      <c r="E36" s="12">
        <v>1</v>
      </c>
      <c r="F36" s="13">
        <f t="shared" si="0"/>
        <v>2334</v>
      </c>
      <c r="G36" s="13"/>
      <c r="H36" s="13"/>
      <c r="I36" s="13"/>
      <c r="J36" s="13"/>
      <c r="K36" s="13"/>
      <c r="L36" s="13">
        <f>F36*30%</f>
        <v>700.1999999999999</v>
      </c>
      <c r="M36" s="13"/>
      <c r="N36" s="13"/>
      <c r="O36" s="13"/>
      <c r="P36" s="13"/>
      <c r="Q36" s="13">
        <f t="shared" si="2"/>
        <v>233.4</v>
      </c>
      <c r="R36" s="13">
        <f t="shared" si="1"/>
        <v>3267.6</v>
      </c>
      <c r="S36" s="22"/>
      <c r="T36" s="44">
        <f>(R36*8)+('01,01,16'!R32*4)</f>
        <v>38421.6</v>
      </c>
    </row>
    <row r="37" spans="1:20" ht="24" customHeight="1">
      <c r="A37" s="43">
        <v>21</v>
      </c>
      <c r="B37" s="12" t="s">
        <v>13</v>
      </c>
      <c r="C37" s="12">
        <v>8</v>
      </c>
      <c r="D37" s="13">
        <v>1943</v>
      </c>
      <c r="E37" s="12">
        <v>1</v>
      </c>
      <c r="F37" s="13">
        <f t="shared" si="0"/>
        <v>1943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f t="shared" si="1"/>
        <v>1943</v>
      </c>
      <c r="S37" s="22"/>
      <c r="T37" s="44">
        <f>(R37*8)+('01,01,16'!R33*4)</f>
        <v>22844</v>
      </c>
    </row>
    <row r="38" spans="1:20" ht="24" customHeight="1">
      <c r="A38" s="43">
        <v>22</v>
      </c>
      <c r="B38" s="12" t="s">
        <v>32</v>
      </c>
      <c r="C38" s="12">
        <v>4</v>
      </c>
      <c r="D38" s="13">
        <v>1543</v>
      </c>
      <c r="E38" s="12">
        <v>0.5</v>
      </c>
      <c r="F38" s="13">
        <f t="shared" si="0"/>
        <v>771.5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f t="shared" si="1"/>
        <v>771.5</v>
      </c>
      <c r="S38" s="22"/>
      <c r="T38" s="44">
        <f>(R38*8)+('01,01,16'!R34*4)</f>
        <v>9000</v>
      </c>
    </row>
    <row r="39" spans="1:20" ht="24" customHeight="1">
      <c r="A39" s="43">
        <v>23</v>
      </c>
      <c r="B39" s="12" t="s">
        <v>33</v>
      </c>
      <c r="C39" s="12">
        <v>5</v>
      </c>
      <c r="D39" s="13">
        <v>1612</v>
      </c>
      <c r="E39" s="12">
        <v>0.5</v>
      </c>
      <c r="F39" s="13">
        <f t="shared" si="0"/>
        <v>806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f t="shared" si="1"/>
        <v>806</v>
      </c>
      <c r="S39" s="22"/>
      <c r="T39" s="44">
        <f>(R39*8)+('01,01,16'!R35*4)</f>
        <v>9476</v>
      </c>
    </row>
    <row r="40" spans="1:20" ht="24" customHeight="1">
      <c r="A40" s="33">
        <v>24</v>
      </c>
      <c r="B40" s="18" t="s">
        <v>34</v>
      </c>
      <c r="C40" s="18">
        <v>9</v>
      </c>
      <c r="D40" s="19">
        <v>2050</v>
      </c>
      <c r="E40" s="18">
        <v>0.5</v>
      </c>
      <c r="F40" s="19">
        <f t="shared" si="0"/>
        <v>1025</v>
      </c>
      <c r="G40" s="19"/>
      <c r="H40" s="19"/>
      <c r="I40" s="19"/>
      <c r="J40" s="19"/>
      <c r="K40" s="13"/>
      <c r="L40" s="19"/>
      <c r="M40" s="19"/>
      <c r="N40" s="19"/>
      <c r="O40" s="19"/>
      <c r="P40" s="19"/>
      <c r="Q40" s="13">
        <f t="shared" si="2"/>
        <v>102.5</v>
      </c>
      <c r="R40" s="13">
        <f t="shared" si="1"/>
        <v>1127.5</v>
      </c>
      <c r="S40" s="20">
        <f>R40*12</f>
        <v>13530</v>
      </c>
      <c r="T40" s="44">
        <f>(R40*8)+('01,01,16'!R36*4)</f>
        <v>13255</v>
      </c>
    </row>
    <row r="41" spans="1:20" ht="24" customHeight="1">
      <c r="A41" s="33">
        <v>25</v>
      </c>
      <c r="B41" s="18" t="s">
        <v>35</v>
      </c>
      <c r="C41" s="18">
        <v>6</v>
      </c>
      <c r="D41" s="19">
        <v>1718</v>
      </c>
      <c r="E41" s="18">
        <v>0.5</v>
      </c>
      <c r="F41" s="19">
        <f t="shared" si="0"/>
        <v>859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3"/>
      <c r="R41" s="13">
        <f t="shared" si="1"/>
        <v>859</v>
      </c>
      <c r="S41" s="23"/>
      <c r="T41" s="44">
        <f>(R41*8)+('01,01,16'!R37*4)</f>
        <v>10100</v>
      </c>
    </row>
    <row r="42" spans="1:20" ht="24" customHeight="1">
      <c r="A42" s="33">
        <v>26</v>
      </c>
      <c r="B42" s="18" t="s">
        <v>36</v>
      </c>
      <c r="C42" s="18">
        <v>3</v>
      </c>
      <c r="D42" s="19">
        <v>1532</v>
      </c>
      <c r="E42" s="18">
        <v>1</v>
      </c>
      <c r="F42" s="19">
        <f t="shared" si="0"/>
        <v>1532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>F42*8%</f>
        <v>122.56</v>
      </c>
      <c r="Q42" s="13"/>
      <c r="R42" s="13">
        <f t="shared" si="1"/>
        <v>1654.56</v>
      </c>
      <c r="S42" s="23"/>
      <c r="T42" s="44">
        <f>(R42*8)+('01,01,16'!R38*4)</f>
        <v>19254.239999999998</v>
      </c>
    </row>
    <row r="43" spans="1:20" ht="24" customHeight="1">
      <c r="A43" s="33">
        <v>27</v>
      </c>
      <c r="B43" s="18" t="s">
        <v>36</v>
      </c>
      <c r="C43" s="18">
        <v>4</v>
      </c>
      <c r="D43" s="19">
        <v>1543</v>
      </c>
      <c r="E43" s="18">
        <v>1</v>
      </c>
      <c r="F43" s="19">
        <f t="shared" si="0"/>
        <v>1543</v>
      </c>
      <c r="G43" s="19"/>
      <c r="H43" s="19"/>
      <c r="I43" s="19"/>
      <c r="J43" s="19"/>
      <c r="K43" s="19"/>
      <c r="L43" s="19"/>
      <c r="M43" s="19"/>
      <c r="N43" s="19"/>
      <c r="O43" s="19"/>
      <c r="P43" s="19">
        <f>F43*8%</f>
        <v>123.44</v>
      </c>
      <c r="Q43" s="13"/>
      <c r="R43" s="13">
        <f t="shared" si="1"/>
        <v>1666.44</v>
      </c>
      <c r="S43" s="23"/>
      <c r="T43" s="44">
        <f>(R43*8)+('01,01,16'!R39*4)</f>
        <v>19440</v>
      </c>
    </row>
    <row r="44" spans="1:20" ht="24" customHeight="1">
      <c r="A44" s="33">
        <v>28</v>
      </c>
      <c r="B44" s="18" t="s">
        <v>14</v>
      </c>
      <c r="C44" s="18">
        <v>1</v>
      </c>
      <c r="D44" s="19">
        <v>1516</v>
      </c>
      <c r="E44" s="18">
        <v>1</v>
      </c>
      <c r="F44" s="19">
        <f t="shared" si="0"/>
        <v>1516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3"/>
      <c r="R44" s="13">
        <f t="shared" si="1"/>
        <v>1516</v>
      </c>
      <c r="S44" s="23"/>
      <c r="T44" s="44">
        <f>(R44*8)+('01,01,16'!R40*4)</f>
        <v>17640</v>
      </c>
    </row>
    <row r="45" spans="1:20" ht="24" customHeight="1">
      <c r="A45" s="33">
        <v>29</v>
      </c>
      <c r="B45" s="18" t="s">
        <v>15</v>
      </c>
      <c r="C45" s="18">
        <v>2</v>
      </c>
      <c r="D45" s="19">
        <v>1521</v>
      </c>
      <c r="E45" s="18">
        <v>3</v>
      </c>
      <c r="F45" s="19">
        <f t="shared" si="0"/>
        <v>4563</v>
      </c>
      <c r="G45" s="19"/>
      <c r="H45" s="19">
        <v>218</v>
      </c>
      <c r="I45" s="19"/>
      <c r="J45" s="19"/>
      <c r="K45" s="19"/>
      <c r="L45" s="19"/>
      <c r="M45" s="19"/>
      <c r="N45" s="19"/>
      <c r="O45" s="19"/>
      <c r="P45" s="19">
        <v>770</v>
      </c>
      <c r="Q45" s="13"/>
      <c r="R45" s="13">
        <f t="shared" si="1"/>
        <v>5551</v>
      </c>
      <c r="S45" s="23"/>
      <c r="T45" s="44">
        <f>(R45*8)+('01,01,16'!R41*4)</f>
        <v>64360</v>
      </c>
    </row>
    <row r="46" spans="1:20" ht="24" customHeight="1">
      <c r="A46" s="33">
        <v>30</v>
      </c>
      <c r="B46" s="18" t="s">
        <v>16</v>
      </c>
      <c r="C46" s="18">
        <v>2</v>
      </c>
      <c r="D46" s="19">
        <v>1521</v>
      </c>
      <c r="E46" s="18">
        <v>2</v>
      </c>
      <c r="F46" s="19">
        <f t="shared" si="0"/>
        <v>3042</v>
      </c>
      <c r="G46" s="19"/>
      <c r="H46" s="19">
        <v>454.8</v>
      </c>
      <c r="I46" s="19"/>
      <c r="J46" s="19"/>
      <c r="K46" s="19"/>
      <c r="L46" s="19"/>
      <c r="M46" s="19"/>
      <c r="N46" s="19"/>
      <c r="O46" s="19"/>
      <c r="P46" s="19"/>
      <c r="Q46" s="13"/>
      <c r="R46" s="13">
        <f t="shared" si="1"/>
        <v>3496.8</v>
      </c>
      <c r="S46" s="23"/>
      <c r="T46" s="44">
        <f>(R46*8)+('01,01,16'!R42*4)</f>
        <v>40698</v>
      </c>
    </row>
    <row r="47" spans="1:20" ht="24" customHeight="1">
      <c r="A47" s="33">
        <v>31</v>
      </c>
      <c r="B47" s="18" t="s">
        <v>37</v>
      </c>
      <c r="C47" s="18">
        <v>1</v>
      </c>
      <c r="D47" s="19">
        <v>1516</v>
      </c>
      <c r="E47" s="18">
        <v>0.5</v>
      </c>
      <c r="F47" s="19">
        <f t="shared" si="0"/>
        <v>758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3"/>
      <c r="R47" s="13">
        <f t="shared" si="1"/>
        <v>758</v>
      </c>
      <c r="S47" s="23"/>
      <c r="T47" s="44">
        <f>(R47*8)+('01,01,16'!R43*4)</f>
        <v>8820</v>
      </c>
    </row>
    <row r="48" spans="1:20" ht="19.5" customHeight="1">
      <c r="A48" s="33">
        <v>32</v>
      </c>
      <c r="B48" s="18" t="s">
        <v>38</v>
      </c>
      <c r="C48" s="18">
        <v>2</v>
      </c>
      <c r="D48" s="19">
        <v>1521</v>
      </c>
      <c r="E48" s="18">
        <v>1</v>
      </c>
      <c r="F48" s="19">
        <f t="shared" si="0"/>
        <v>1521</v>
      </c>
      <c r="G48" s="19"/>
      <c r="H48" s="19">
        <v>62</v>
      </c>
      <c r="I48" s="19"/>
      <c r="J48" s="19"/>
      <c r="K48" s="19"/>
      <c r="L48" s="19"/>
      <c r="M48" s="19"/>
      <c r="N48" s="19"/>
      <c r="O48" s="19"/>
      <c r="P48" s="19"/>
      <c r="Q48" s="13"/>
      <c r="R48" s="13">
        <f t="shared" si="1"/>
        <v>1583</v>
      </c>
      <c r="S48" s="23"/>
      <c r="T48" s="44">
        <f>(R48*2)+('01,01,16'!R44*4)</f>
        <v>8946</v>
      </c>
    </row>
    <row r="49" spans="1:20" ht="17.25" customHeight="1">
      <c r="A49" s="33">
        <v>33</v>
      </c>
      <c r="B49" s="18" t="s">
        <v>17</v>
      </c>
      <c r="C49" s="18">
        <v>1</v>
      </c>
      <c r="D49" s="19">
        <v>1516</v>
      </c>
      <c r="E49" s="18">
        <v>4.5</v>
      </c>
      <c r="F49" s="19">
        <f t="shared" si="0"/>
        <v>6822</v>
      </c>
      <c r="G49" s="19"/>
      <c r="H49" s="19"/>
      <c r="I49" s="19"/>
      <c r="J49" s="19"/>
      <c r="K49" s="19"/>
      <c r="L49" s="19"/>
      <c r="M49" s="19"/>
      <c r="N49" s="19"/>
      <c r="O49" s="19"/>
      <c r="P49" s="19">
        <f>F49*5%</f>
        <v>341.1</v>
      </c>
      <c r="Q49" s="13"/>
      <c r="R49" s="13">
        <f t="shared" si="1"/>
        <v>7163.1</v>
      </c>
      <c r="S49" s="23"/>
      <c r="T49" s="44">
        <f>(R49*8)+('01,01,16'!R45*4)</f>
        <v>83349</v>
      </c>
    </row>
    <row r="50" spans="1:20" ht="17.25" customHeight="1" thickBot="1">
      <c r="A50" s="47"/>
      <c r="B50" s="48" t="s">
        <v>2</v>
      </c>
      <c r="C50" s="48"/>
      <c r="D50" s="49">
        <f aca="true" t="shared" si="4" ref="D50:T50">SUM(D17:D49)</f>
        <v>66609.5</v>
      </c>
      <c r="E50" s="48">
        <f t="shared" si="4"/>
        <v>47.89999999999999</v>
      </c>
      <c r="F50" s="49">
        <f t="shared" si="4"/>
        <v>99748.37000000001</v>
      </c>
      <c r="G50" s="49">
        <f t="shared" si="4"/>
        <v>1519.76</v>
      </c>
      <c r="H50" s="49">
        <f t="shared" si="4"/>
        <v>734.8</v>
      </c>
      <c r="I50" s="49">
        <f t="shared" si="4"/>
        <v>262.275</v>
      </c>
      <c r="J50" s="49">
        <v>745.6</v>
      </c>
      <c r="K50" s="49">
        <v>1832.19</v>
      </c>
      <c r="L50" s="49">
        <f t="shared" si="4"/>
        <v>16120.029</v>
      </c>
      <c r="M50" s="49">
        <f t="shared" si="4"/>
        <v>6175.179999999999</v>
      </c>
      <c r="N50" s="49">
        <f t="shared" si="4"/>
        <v>4579.17</v>
      </c>
      <c r="O50" s="49">
        <f t="shared" si="4"/>
        <v>911.11</v>
      </c>
      <c r="P50" s="49">
        <f t="shared" si="4"/>
        <v>1357.1</v>
      </c>
      <c r="Q50" s="49">
        <f t="shared" si="4"/>
        <v>7559.163</v>
      </c>
      <c r="R50" s="49">
        <f t="shared" si="4"/>
        <v>141886.703</v>
      </c>
      <c r="S50" s="49">
        <f t="shared" si="4"/>
        <v>13530</v>
      </c>
      <c r="T50" s="50">
        <f t="shared" si="4"/>
        <v>1640157.2540000002</v>
      </c>
    </row>
    <row r="51" spans="1:20" ht="17.25" customHeight="1">
      <c r="A51" s="26"/>
      <c r="B51" s="26"/>
      <c r="C51" s="26"/>
      <c r="D51" s="27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</row>
    <row r="52" spans="1:20" ht="17.25" customHeight="1">
      <c r="A52" s="5"/>
      <c r="B52" s="25" t="s">
        <v>54</v>
      </c>
      <c r="C52" s="25"/>
      <c r="D52" s="25"/>
      <c r="E52" s="5"/>
      <c r="F52" s="5"/>
      <c r="G52" s="6"/>
      <c r="H52" s="6"/>
      <c r="I52" s="9"/>
      <c r="J52" s="9"/>
      <c r="K52" s="9"/>
      <c r="L52" s="9"/>
      <c r="M52" s="25"/>
      <c r="N52" s="101" t="s">
        <v>55</v>
      </c>
      <c r="O52" s="101"/>
      <c r="P52" s="25"/>
      <c r="Q52" s="1"/>
      <c r="R52" s="1"/>
      <c r="S52" s="1"/>
      <c r="T52" s="1"/>
    </row>
    <row r="53" spans="1:20" ht="18.75" customHeight="1">
      <c r="A53" s="5"/>
      <c r="B53" s="25"/>
      <c r="C53" s="25"/>
      <c r="D53" s="25"/>
      <c r="E53" s="5"/>
      <c r="F53" s="5"/>
      <c r="G53" s="9"/>
      <c r="H53" s="9"/>
      <c r="I53" s="9"/>
      <c r="J53" s="9"/>
      <c r="K53" s="9"/>
      <c r="L53" s="9"/>
      <c r="M53" s="25"/>
      <c r="N53" s="25"/>
      <c r="O53" s="25"/>
      <c r="P53" s="25"/>
      <c r="Q53" s="1"/>
      <c r="R53" s="1"/>
      <c r="S53" s="1"/>
      <c r="T53" s="1"/>
    </row>
    <row r="54" spans="1:20" ht="17.25" customHeight="1">
      <c r="A54" s="5"/>
      <c r="B54" s="25" t="s">
        <v>28</v>
      </c>
      <c r="C54" s="25"/>
      <c r="D54" s="25"/>
      <c r="E54" s="5"/>
      <c r="F54" s="5"/>
      <c r="G54" s="5"/>
      <c r="H54" s="6"/>
      <c r="I54" s="9"/>
      <c r="J54" s="9"/>
      <c r="K54" s="9"/>
      <c r="L54" s="9"/>
      <c r="M54" s="25"/>
      <c r="N54" s="25" t="s">
        <v>27</v>
      </c>
      <c r="O54" s="25"/>
      <c r="P54" s="25"/>
      <c r="Q54" s="1"/>
      <c r="R54" s="1"/>
      <c r="S54" s="1"/>
      <c r="T54" s="1"/>
    </row>
    <row r="55" spans="1:20" ht="17.25" customHeight="1">
      <c r="A55" s="4" t="s">
        <v>3</v>
      </c>
      <c r="B55" s="1"/>
      <c r="C55" s="1"/>
      <c r="D55" s="1"/>
      <c r="E55" s="1"/>
      <c r="F55" s="1"/>
      <c r="G55" s="29"/>
      <c r="H55" s="14"/>
      <c r="I55" s="14"/>
      <c r="J55" s="99"/>
      <c r="K55" s="99"/>
      <c r="L55" s="14"/>
      <c r="M55" s="1"/>
      <c r="N55" s="1"/>
      <c r="O55" s="1"/>
      <c r="P55" s="1"/>
      <c r="Q55" s="1"/>
      <c r="R55" s="1"/>
      <c r="S55" s="1"/>
      <c r="T55" s="1"/>
    </row>
    <row r="56" ht="17.25" customHeight="1">
      <c r="A56" s="4"/>
    </row>
    <row r="57" ht="17.25" customHeight="1">
      <c r="A57" s="4"/>
    </row>
    <row r="58" ht="24" customHeight="1">
      <c r="A58" s="4"/>
    </row>
    <row r="59" ht="24" customHeight="1">
      <c r="A59" s="4"/>
    </row>
    <row r="60" ht="12.75">
      <c r="A60" s="2"/>
    </row>
    <row r="61" ht="21.75" customHeight="1"/>
    <row r="62" ht="30" customHeight="1"/>
    <row r="63" ht="24.75" customHeight="1"/>
    <row r="64" ht="33" customHeight="1"/>
    <row r="68" ht="18">
      <c r="A68" s="10"/>
    </row>
    <row r="69" ht="71.25" customHeight="1">
      <c r="A69" s="10"/>
    </row>
    <row r="70" ht="33" customHeight="1">
      <c r="A70" s="10"/>
    </row>
    <row r="71" ht="33" customHeight="1"/>
    <row r="72" ht="33" customHeight="1"/>
    <row r="73" ht="33" customHeight="1"/>
    <row r="74" spans="2:9" ht="34.5" customHeight="1">
      <c r="B74" s="10"/>
      <c r="C74" s="10"/>
      <c r="D74" s="10"/>
      <c r="E74" s="10"/>
      <c r="F74" s="10"/>
      <c r="G74" s="10"/>
      <c r="H74" s="10"/>
      <c r="I74" s="10"/>
    </row>
    <row r="75" ht="33" customHeight="1"/>
  </sheetData>
  <sheetProtection/>
  <mergeCells count="25">
    <mergeCell ref="B8:D8"/>
    <mergeCell ref="O8:R8"/>
    <mergeCell ref="F11:M11"/>
    <mergeCell ref="H12:K12"/>
    <mergeCell ref="F14:F16"/>
    <mergeCell ref="J55:K55"/>
    <mergeCell ref="J14:L14"/>
    <mergeCell ref="M14:O14"/>
    <mergeCell ref="Q14:Q16"/>
    <mergeCell ref="N52:O52"/>
    <mergeCell ref="J15:J16"/>
    <mergeCell ref="K15:K16"/>
    <mergeCell ref="L15:L16"/>
    <mergeCell ref="A14:A16"/>
    <mergeCell ref="B14:B16"/>
    <mergeCell ref="D14:D16"/>
    <mergeCell ref="E14:E16"/>
    <mergeCell ref="O5:Q5"/>
    <mergeCell ref="O1:T1"/>
    <mergeCell ref="O2:Q2"/>
    <mergeCell ref="O3:Q3"/>
    <mergeCell ref="O4:Q4"/>
    <mergeCell ref="T14:T16"/>
    <mergeCell ref="R14:R16"/>
    <mergeCell ref="O7:R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5" r:id="rId1"/>
  <rowBreaks count="1" manualBreakCount="1">
    <brk id="55" max="20" man="1"/>
  </rowBreaks>
  <colBreaks count="1" manualBreakCount="1">
    <brk id="21" min="1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60" zoomScaleNormal="70" zoomScalePageLayoutView="0" workbookViewId="0" topLeftCell="C16">
      <selection activeCell="H20" sqref="H20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6" width="14.125" style="0" customWidth="1"/>
    <col min="17" max="17" width="13.875" style="0" customWidth="1"/>
    <col min="18" max="18" width="17.25390625" style="0" customWidth="1"/>
    <col min="19" max="19" width="0.2421875" style="0" hidden="1" customWidth="1"/>
    <col min="20" max="20" width="17.375" style="0" customWidth="1"/>
  </cols>
  <sheetData>
    <row r="1" spans="2:17" ht="22.5" customHeight="1">
      <c r="B1" s="11" t="s">
        <v>47</v>
      </c>
      <c r="Q1" s="11" t="s">
        <v>50</v>
      </c>
    </row>
    <row r="2" spans="2:18" ht="20.25" customHeight="1">
      <c r="B2" s="10" t="s">
        <v>72</v>
      </c>
      <c r="O2" s="96" t="s">
        <v>62</v>
      </c>
      <c r="P2" s="96"/>
      <c r="Q2" s="96"/>
      <c r="R2" s="96"/>
    </row>
    <row r="3" spans="2:18" ht="21" customHeight="1">
      <c r="B3" s="78" t="s">
        <v>76</v>
      </c>
      <c r="C3" s="78"/>
      <c r="D3" s="78"/>
      <c r="O3" s="96" t="s">
        <v>75</v>
      </c>
      <c r="P3" s="96"/>
      <c r="Q3" s="96"/>
      <c r="R3" s="96"/>
    </row>
    <row r="4" spans="2:17" ht="22.5" customHeight="1">
      <c r="B4" s="10" t="s">
        <v>48</v>
      </c>
      <c r="C4" s="10"/>
      <c r="D4" s="10"/>
      <c r="O4" s="10" t="s">
        <v>53</v>
      </c>
      <c r="P4" s="10"/>
      <c r="Q4" s="10"/>
    </row>
    <row r="5" spans="2:18" ht="33.75" customHeight="1">
      <c r="B5" s="10"/>
      <c r="C5" s="10"/>
      <c r="D5" s="10" t="s">
        <v>49</v>
      </c>
      <c r="O5" s="35"/>
      <c r="P5" s="40"/>
      <c r="Q5" s="40"/>
      <c r="R5" s="10" t="s">
        <v>26</v>
      </c>
    </row>
    <row r="6" spans="1:20" ht="27" customHeight="1">
      <c r="A6" s="34"/>
      <c r="B6" s="60" t="s">
        <v>73</v>
      </c>
      <c r="C6" s="60"/>
      <c r="D6" s="60" t="s">
        <v>74</v>
      </c>
      <c r="E6" s="35"/>
      <c r="F6" s="97" t="s">
        <v>71</v>
      </c>
      <c r="G6" s="97"/>
      <c r="H6" s="97"/>
      <c r="I6" s="97"/>
      <c r="J6" s="97"/>
      <c r="K6" s="97"/>
      <c r="L6" s="97"/>
      <c r="M6" s="97"/>
      <c r="N6" s="35"/>
      <c r="O6" s="58" t="s">
        <v>73</v>
      </c>
      <c r="P6" s="59"/>
      <c r="Q6" s="59"/>
      <c r="R6" s="59" t="s">
        <v>74</v>
      </c>
      <c r="S6" s="35"/>
      <c r="T6" s="35"/>
    </row>
    <row r="7" spans="1:20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61"/>
      <c r="P7" s="61"/>
      <c r="Q7" s="61"/>
      <c r="R7" s="61"/>
      <c r="S7" s="1"/>
      <c r="T7" s="1"/>
    </row>
    <row r="8" spans="1:20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100"/>
      <c r="N9" s="100"/>
      <c r="O9" s="93"/>
      <c r="P9" s="32"/>
      <c r="Q9" s="95" t="s">
        <v>70</v>
      </c>
      <c r="R9" s="95" t="s">
        <v>1</v>
      </c>
      <c r="S9" s="42"/>
      <c r="T9" s="79" t="s">
        <v>12</v>
      </c>
    </row>
    <row r="10" spans="1:20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8</v>
      </c>
      <c r="N10" s="7" t="s">
        <v>9</v>
      </c>
      <c r="O10" s="7" t="s">
        <v>11</v>
      </c>
      <c r="P10" s="8" t="s">
        <v>64</v>
      </c>
      <c r="Q10" s="83"/>
      <c r="R10" s="83"/>
      <c r="S10" s="21"/>
      <c r="T10" s="80"/>
    </row>
    <row r="11" spans="1:20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0.2</v>
      </c>
      <c r="N11" s="8" t="s">
        <v>22</v>
      </c>
      <c r="O11" s="7"/>
      <c r="P11" s="7" t="s">
        <v>29</v>
      </c>
      <c r="Q11" s="83"/>
      <c r="R11" s="83"/>
      <c r="S11" s="15"/>
      <c r="T11" s="81"/>
    </row>
    <row r="12" spans="1:20" ht="20.25">
      <c r="A12" s="43">
        <v>1</v>
      </c>
      <c r="B12" s="12" t="s">
        <v>18</v>
      </c>
      <c r="C12" s="12">
        <v>13</v>
      </c>
      <c r="D12" s="13">
        <v>2690</v>
      </c>
      <c r="E12" s="12">
        <v>1</v>
      </c>
      <c r="F12" s="13">
        <f aca="true" t="shared" si="0" ref="F12:F45">D12*E12</f>
        <v>2690</v>
      </c>
      <c r="G12" s="13"/>
      <c r="H12" s="13"/>
      <c r="I12" s="13">
        <f>F12*5%</f>
        <v>134.5</v>
      </c>
      <c r="J12" s="13"/>
      <c r="K12" s="13">
        <f>F12*20%</f>
        <v>538</v>
      </c>
      <c r="L12" s="13"/>
      <c r="M12" s="13"/>
      <c r="N12" s="13"/>
      <c r="O12" s="13"/>
      <c r="P12" s="13"/>
      <c r="Q12" s="13">
        <f>(F12+G12)*10%</f>
        <v>269</v>
      </c>
      <c r="R12" s="13">
        <f aca="true" t="shared" si="1" ref="R12:R45">SUM(F12:Q12)</f>
        <v>3631.5</v>
      </c>
      <c r="S12" s="22"/>
      <c r="T12" s="44">
        <f>(R12*8)+('01,01,16'!R12*4)</f>
        <v>43641.8</v>
      </c>
    </row>
    <row r="13" spans="1:20" ht="20.25">
      <c r="A13" s="43">
        <v>2</v>
      </c>
      <c r="B13" s="12" t="s">
        <v>23</v>
      </c>
      <c r="C13" s="12"/>
      <c r="D13" s="13">
        <f>D12*95%</f>
        <v>2555.5</v>
      </c>
      <c r="E13" s="12">
        <v>1.5</v>
      </c>
      <c r="F13" s="13">
        <f t="shared" si="0"/>
        <v>3833.25</v>
      </c>
      <c r="G13" s="13"/>
      <c r="H13" s="13"/>
      <c r="I13" s="13">
        <f>D13*5%</f>
        <v>127.775</v>
      </c>
      <c r="J13" s="13"/>
      <c r="K13" s="13"/>
      <c r="L13" s="13">
        <f>F13*30%</f>
        <v>1149.975</v>
      </c>
      <c r="M13" s="13"/>
      <c r="N13" s="13"/>
      <c r="O13" s="13"/>
      <c r="P13" s="13"/>
      <c r="Q13" s="13">
        <f aca="true" t="shared" si="2" ref="Q13:Q36">(F13+G13)*10%</f>
        <v>383.32500000000005</v>
      </c>
      <c r="R13" s="13">
        <f t="shared" si="1"/>
        <v>5494.325</v>
      </c>
      <c r="S13" s="22"/>
      <c r="T13" s="44">
        <f>(R13*8)+('01,01,16'!R13*4)</f>
        <v>64600.19</v>
      </c>
    </row>
    <row r="14" spans="1:20" s="74" customFormat="1" ht="22.5" customHeight="1">
      <c r="A14" s="69">
        <v>2</v>
      </c>
      <c r="B14" s="70" t="s">
        <v>44</v>
      </c>
      <c r="C14" s="70">
        <v>12</v>
      </c>
      <c r="D14" s="71">
        <v>2512</v>
      </c>
      <c r="E14" s="70">
        <v>3.34</v>
      </c>
      <c r="F14" s="71">
        <f t="shared" si="0"/>
        <v>8390.08</v>
      </c>
      <c r="G14" s="71">
        <v>710.9</v>
      </c>
      <c r="H14" s="71"/>
      <c r="I14" s="71"/>
      <c r="J14" s="71"/>
      <c r="K14" s="71"/>
      <c r="L14" s="71">
        <f aca="true" t="shared" si="3" ref="L14:L20">F14*0.3</f>
        <v>2517.024</v>
      </c>
      <c r="M14" s="71">
        <v>1105.28</v>
      </c>
      <c r="N14" s="71">
        <v>921.07</v>
      </c>
      <c r="O14" s="71"/>
      <c r="P14" s="71"/>
      <c r="Q14" s="71">
        <f t="shared" si="2"/>
        <v>910.098</v>
      </c>
      <c r="R14" s="71">
        <f t="shared" si="1"/>
        <v>14554.452</v>
      </c>
      <c r="S14" s="72"/>
      <c r="T14" s="73">
        <f>(R14*8)+('01,01,16'!R14*4)</f>
        <v>170197.976</v>
      </c>
    </row>
    <row r="15" spans="1:20" s="74" customFormat="1" ht="18" customHeight="1">
      <c r="A15" s="69">
        <v>3</v>
      </c>
      <c r="B15" s="70" t="s">
        <v>45</v>
      </c>
      <c r="C15" s="70">
        <v>12</v>
      </c>
      <c r="D15" s="71">
        <v>2512</v>
      </c>
      <c r="E15" s="70">
        <v>7.25</v>
      </c>
      <c r="F15" s="71">
        <f t="shared" si="0"/>
        <v>18212</v>
      </c>
      <c r="G15" s="71">
        <v>557.66</v>
      </c>
      <c r="H15" s="71"/>
      <c r="I15" s="71"/>
      <c r="J15" s="71"/>
      <c r="K15" s="71"/>
      <c r="L15" s="71">
        <f t="shared" si="3"/>
        <v>5463.599999999999</v>
      </c>
      <c r="M15" s="71">
        <v>2574.8</v>
      </c>
      <c r="N15" s="71">
        <v>2129.63</v>
      </c>
      <c r="O15" s="71"/>
      <c r="P15" s="71"/>
      <c r="Q15" s="71">
        <f t="shared" si="2"/>
        <v>1876.9660000000001</v>
      </c>
      <c r="R15" s="71">
        <f t="shared" si="1"/>
        <v>30814.656</v>
      </c>
      <c r="S15" s="72"/>
      <c r="T15" s="73">
        <f>(R15*8)+('01,01,16'!R15*4)</f>
        <v>341502.488</v>
      </c>
    </row>
    <row r="16" spans="1:20" s="74" customFormat="1" ht="18" customHeight="1">
      <c r="A16" s="69">
        <v>4</v>
      </c>
      <c r="B16" s="70" t="s">
        <v>46</v>
      </c>
      <c r="C16" s="70">
        <v>12</v>
      </c>
      <c r="D16" s="71">
        <v>2512</v>
      </c>
      <c r="E16" s="70">
        <v>2.5</v>
      </c>
      <c r="F16" s="71">
        <f t="shared" si="0"/>
        <v>6280</v>
      </c>
      <c r="G16" s="71">
        <v>251.2</v>
      </c>
      <c r="H16" s="71"/>
      <c r="I16" s="71"/>
      <c r="J16" s="71"/>
      <c r="K16" s="71"/>
      <c r="L16" s="71">
        <f t="shared" si="3"/>
        <v>1884</v>
      </c>
      <c r="M16" s="71">
        <v>628</v>
      </c>
      <c r="N16" s="71">
        <v>300</v>
      </c>
      <c r="O16" s="71">
        <v>911.11</v>
      </c>
      <c r="P16" s="71"/>
      <c r="Q16" s="71">
        <f t="shared" si="2"/>
        <v>653.12</v>
      </c>
      <c r="R16" s="71">
        <f t="shared" si="1"/>
        <v>10907.430000000002</v>
      </c>
      <c r="S16" s="72"/>
      <c r="T16" s="73">
        <f>(R16*8)+('01,01,16'!R16*4)</f>
        <v>124292.28000000001</v>
      </c>
    </row>
    <row r="17" spans="1:20" s="74" customFormat="1" ht="22.5" customHeight="1">
      <c r="A17" s="69">
        <v>5</v>
      </c>
      <c r="B17" s="70" t="s">
        <v>44</v>
      </c>
      <c r="C17" s="70">
        <v>11</v>
      </c>
      <c r="D17" s="71">
        <v>2334</v>
      </c>
      <c r="E17" s="70">
        <v>1.78</v>
      </c>
      <c r="F17" s="71">
        <f t="shared" si="0"/>
        <v>4154.52</v>
      </c>
      <c r="G17" s="71"/>
      <c r="H17" s="71"/>
      <c r="I17" s="71"/>
      <c r="J17" s="71"/>
      <c r="K17" s="71"/>
      <c r="L17" s="71">
        <f t="shared" si="3"/>
        <v>1246.356</v>
      </c>
      <c r="M17" s="71">
        <v>466.8</v>
      </c>
      <c r="N17" s="71">
        <v>525.15</v>
      </c>
      <c r="O17" s="71"/>
      <c r="P17" s="71"/>
      <c r="Q17" s="71">
        <f t="shared" si="2"/>
        <v>415.45200000000006</v>
      </c>
      <c r="R17" s="71">
        <f t="shared" si="1"/>
        <v>6808.278</v>
      </c>
      <c r="S17" s="72"/>
      <c r="T17" s="73">
        <f>(R17*8)+('01,01,16'!R17*4)</f>
        <v>80864.096</v>
      </c>
    </row>
    <row r="18" spans="1:20" s="74" customFormat="1" ht="22.5" customHeight="1">
      <c r="A18" s="69">
        <v>6</v>
      </c>
      <c r="B18" s="70" t="s">
        <v>45</v>
      </c>
      <c r="C18" s="70">
        <v>11</v>
      </c>
      <c r="D18" s="71">
        <v>2334</v>
      </c>
      <c r="E18" s="70">
        <v>1.7</v>
      </c>
      <c r="F18" s="71">
        <f t="shared" si="0"/>
        <v>3967.7999999999997</v>
      </c>
      <c r="G18" s="71"/>
      <c r="H18" s="71"/>
      <c r="I18" s="71"/>
      <c r="J18" s="71"/>
      <c r="K18" s="71"/>
      <c r="L18" s="71">
        <f t="shared" si="3"/>
        <v>1190.34</v>
      </c>
      <c r="M18" s="71">
        <v>583.5</v>
      </c>
      <c r="N18" s="71">
        <v>142.63</v>
      </c>
      <c r="O18" s="71"/>
      <c r="P18" s="71"/>
      <c r="Q18" s="71">
        <f t="shared" si="2"/>
        <v>396.78</v>
      </c>
      <c r="R18" s="71">
        <f t="shared" si="1"/>
        <v>6281.049999999999</v>
      </c>
      <c r="S18" s="72"/>
      <c r="T18" s="73">
        <f>(R18*8)+('01,01,16'!R18*4)</f>
        <v>73117.992</v>
      </c>
    </row>
    <row r="19" spans="1:20" s="74" customFormat="1" ht="20.25" customHeight="1">
      <c r="A19" s="69">
        <v>7</v>
      </c>
      <c r="B19" s="70" t="s">
        <v>46</v>
      </c>
      <c r="C19" s="70">
        <v>11</v>
      </c>
      <c r="D19" s="71">
        <v>2334</v>
      </c>
      <c r="E19" s="70">
        <v>0.69</v>
      </c>
      <c r="F19" s="71">
        <f t="shared" si="0"/>
        <v>1610.4599999999998</v>
      </c>
      <c r="G19" s="71"/>
      <c r="H19" s="71"/>
      <c r="I19" s="71"/>
      <c r="J19" s="71"/>
      <c r="K19" s="71"/>
      <c r="L19" s="71">
        <f t="shared" si="3"/>
        <v>483.1379999999999</v>
      </c>
      <c r="M19" s="71"/>
      <c r="N19" s="71">
        <v>64.83</v>
      </c>
      <c r="O19" s="71"/>
      <c r="P19" s="71"/>
      <c r="Q19" s="71">
        <f t="shared" si="2"/>
        <v>161.046</v>
      </c>
      <c r="R19" s="71">
        <f t="shared" si="1"/>
        <v>2319.4739999999997</v>
      </c>
      <c r="S19" s="72"/>
      <c r="T19" s="73">
        <f>(R19*8)+('01,01,16'!R19*4)</f>
        <v>30957.464</v>
      </c>
    </row>
    <row r="20" spans="1:20" s="74" customFormat="1" ht="24" customHeight="1">
      <c r="A20" s="69">
        <v>8</v>
      </c>
      <c r="B20" s="70" t="s">
        <v>44</v>
      </c>
      <c r="C20" s="70">
        <v>10</v>
      </c>
      <c r="D20" s="71">
        <v>2157</v>
      </c>
      <c r="E20" s="70">
        <v>1.33</v>
      </c>
      <c r="F20" s="71">
        <f t="shared" si="0"/>
        <v>2868.81</v>
      </c>
      <c r="G20" s="71"/>
      <c r="H20" s="71"/>
      <c r="I20" s="71"/>
      <c r="J20" s="71"/>
      <c r="K20" s="71">
        <f>F20*20%</f>
        <v>573.7620000000001</v>
      </c>
      <c r="L20" s="71">
        <f t="shared" si="3"/>
        <v>860.6429999999999</v>
      </c>
      <c r="M20" s="71">
        <v>431.4</v>
      </c>
      <c r="N20" s="71">
        <v>359.5</v>
      </c>
      <c r="O20" s="71"/>
      <c r="P20" s="71"/>
      <c r="Q20" s="71">
        <f t="shared" si="2"/>
        <v>286.88100000000003</v>
      </c>
      <c r="R20" s="71">
        <f t="shared" si="1"/>
        <v>5380.996</v>
      </c>
      <c r="S20" s="72"/>
      <c r="T20" s="73">
        <f>(R20*8)+('01,01,16'!R20*4)</f>
        <v>58737.288</v>
      </c>
    </row>
    <row r="21" spans="1:20" s="74" customFormat="1" ht="24.75" customHeight="1">
      <c r="A21" s="69">
        <v>9</v>
      </c>
      <c r="B21" s="70" t="s">
        <v>45</v>
      </c>
      <c r="C21" s="70">
        <v>10</v>
      </c>
      <c r="D21" s="71">
        <v>2157</v>
      </c>
      <c r="E21" s="70">
        <v>1.36</v>
      </c>
      <c r="F21" s="71">
        <f t="shared" si="0"/>
        <v>2933.5200000000004</v>
      </c>
      <c r="G21" s="71"/>
      <c r="H21" s="71"/>
      <c r="I21" s="71"/>
      <c r="J21" s="71"/>
      <c r="K21" s="71">
        <f>F21*20%</f>
        <v>586.7040000000001</v>
      </c>
      <c r="L21" s="71"/>
      <c r="M21" s="71"/>
      <c r="N21" s="71"/>
      <c r="O21" s="71"/>
      <c r="P21" s="71"/>
      <c r="Q21" s="71">
        <f t="shared" si="2"/>
        <v>293.35200000000003</v>
      </c>
      <c r="R21" s="71">
        <f t="shared" si="1"/>
        <v>3813.5760000000005</v>
      </c>
      <c r="S21" s="72"/>
      <c r="T21" s="73">
        <f>(R21*8)+('01,01,16'!R21*4)</f>
        <v>47300.096000000005</v>
      </c>
    </row>
    <row r="22" spans="1:20" s="74" customFormat="1" ht="24" customHeight="1">
      <c r="A22" s="69">
        <v>10</v>
      </c>
      <c r="B22" s="70" t="s">
        <v>46</v>
      </c>
      <c r="C22" s="70">
        <v>10</v>
      </c>
      <c r="D22" s="71">
        <v>2157</v>
      </c>
      <c r="E22" s="70">
        <v>0.31</v>
      </c>
      <c r="F22" s="71">
        <f t="shared" si="0"/>
        <v>668.67</v>
      </c>
      <c r="G22" s="71"/>
      <c r="H22" s="71"/>
      <c r="I22" s="71"/>
      <c r="J22" s="71"/>
      <c r="K22" s="71">
        <f>(F22+G22)*20%</f>
        <v>133.734</v>
      </c>
      <c r="L22" s="71"/>
      <c r="M22" s="71"/>
      <c r="N22" s="71"/>
      <c r="O22" s="71"/>
      <c r="P22" s="71"/>
      <c r="Q22" s="71">
        <f t="shared" si="2"/>
        <v>66.867</v>
      </c>
      <c r="R22" s="71">
        <f t="shared" si="1"/>
        <v>869.271</v>
      </c>
      <c r="S22" s="72"/>
      <c r="T22" s="73">
        <f>(R22*8)+('01,01,16'!R22*4)</f>
        <v>13591.344000000001</v>
      </c>
    </row>
    <row r="23" spans="1:20" s="74" customFormat="1" ht="24" customHeight="1">
      <c r="A23" s="69">
        <v>11</v>
      </c>
      <c r="B23" s="70" t="s">
        <v>44</v>
      </c>
      <c r="C23" s="70">
        <v>9</v>
      </c>
      <c r="D23" s="71">
        <v>2050</v>
      </c>
      <c r="E23" s="70">
        <v>0.89</v>
      </c>
      <c r="F23" s="71">
        <f t="shared" si="0"/>
        <v>1824.5</v>
      </c>
      <c r="G23" s="71"/>
      <c r="H23" s="71"/>
      <c r="I23" s="71"/>
      <c r="J23" s="71">
        <f>F23*10%</f>
        <v>182.45000000000002</v>
      </c>
      <c r="K23" s="71"/>
      <c r="L23" s="71"/>
      <c r="M23" s="71"/>
      <c r="N23" s="71">
        <v>136.36</v>
      </c>
      <c r="O23" s="71"/>
      <c r="P23" s="71"/>
      <c r="Q23" s="71">
        <f t="shared" si="2"/>
        <v>182.45000000000002</v>
      </c>
      <c r="R23" s="71">
        <f t="shared" si="1"/>
        <v>2325.7599999999998</v>
      </c>
      <c r="S23" s="72"/>
      <c r="T23" s="73">
        <f>(R23*8)+('01,01,16'!R23*4)</f>
        <v>27837.119999999995</v>
      </c>
    </row>
    <row r="24" spans="1:20" s="74" customFormat="1" ht="24" customHeight="1">
      <c r="A24" s="69">
        <v>12</v>
      </c>
      <c r="B24" s="70" t="s">
        <v>46</v>
      </c>
      <c r="C24" s="70">
        <v>9</v>
      </c>
      <c r="D24" s="71">
        <v>2050</v>
      </c>
      <c r="E24" s="70">
        <v>0.39</v>
      </c>
      <c r="F24" s="71">
        <f t="shared" si="0"/>
        <v>799.5</v>
      </c>
      <c r="G24" s="71"/>
      <c r="H24" s="71"/>
      <c r="I24" s="71"/>
      <c r="J24" s="71">
        <f>F24*10%</f>
        <v>79.95</v>
      </c>
      <c r="K24" s="71"/>
      <c r="L24" s="71"/>
      <c r="M24" s="71"/>
      <c r="N24" s="71"/>
      <c r="O24" s="71"/>
      <c r="P24" s="71"/>
      <c r="Q24" s="71">
        <f t="shared" si="2"/>
        <v>79.95</v>
      </c>
      <c r="R24" s="71">
        <f t="shared" si="1"/>
        <v>959.4000000000001</v>
      </c>
      <c r="S24" s="72"/>
      <c r="T24" s="73">
        <f>(R24*8)+('01,01,16'!R24*4)</f>
        <v>14605.2</v>
      </c>
    </row>
    <row r="25" spans="1:20" s="74" customFormat="1" ht="24" customHeight="1">
      <c r="A25" s="69">
        <v>13</v>
      </c>
      <c r="B25" s="70" t="s">
        <v>45</v>
      </c>
      <c r="C25" s="70">
        <v>9</v>
      </c>
      <c r="D25" s="71">
        <v>2050</v>
      </c>
      <c r="E25" s="70">
        <v>0.94</v>
      </c>
      <c r="F25" s="71">
        <f t="shared" si="0"/>
        <v>1927</v>
      </c>
      <c r="G25" s="71"/>
      <c r="H25" s="71"/>
      <c r="I25" s="71"/>
      <c r="J25" s="71">
        <f>F25*10%</f>
        <v>192.70000000000002</v>
      </c>
      <c r="K25" s="71"/>
      <c r="L25" s="71"/>
      <c r="M25" s="71">
        <v>385.4</v>
      </c>
      <c r="N25" s="71"/>
      <c r="O25" s="71"/>
      <c r="P25" s="71"/>
      <c r="Q25" s="71">
        <f t="shared" si="2"/>
        <v>192.70000000000002</v>
      </c>
      <c r="R25" s="71">
        <f t="shared" si="1"/>
        <v>2697.7999999999997</v>
      </c>
      <c r="S25" s="72"/>
      <c r="T25" s="73">
        <f>(R25*8)+('01,01,16'!R25*4)</f>
        <v>40071.2</v>
      </c>
    </row>
    <row r="26" spans="1:20" s="74" customFormat="1" ht="24" customHeight="1">
      <c r="A26" s="69">
        <v>14</v>
      </c>
      <c r="B26" s="70" t="s">
        <v>44</v>
      </c>
      <c r="C26" s="70">
        <v>8</v>
      </c>
      <c r="D26" s="71">
        <v>1943</v>
      </c>
      <c r="E26" s="70">
        <v>0.22</v>
      </c>
      <c r="F26" s="71">
        <f t="shared" si="0"/>
        <v>427.46</v>
      </c>
      <c r="G26" s="71"/>
      <c r="H26" s="71"/>
      <c r="I26" s="71"/>
      <c r="J26" s="71">
        <f>F26*10%</f>
        <v>42.746</v>
      </c>
      <c r="K26" s="71"/>
      <c r="L26" s="71"/>
      <c r="M26" s="71"/>
      <c r="N26" s="71"/>
      <c r="O26" s="71"/>
      <c r="P26" s="71"/>
      <c r="Q26" s="71">
        <f t="shared" si="2"/>
        <v>42.746</v>
      </c>
      <c r="R26" s="71">
        <f t="shared" si="1"/>
        <v>512.952</v>
      </c>
      <c r="S26" s="72"/>
      <c r="T26" s="73">
        <f>(R26*8)+('01,01,16'!R26*4)</f>
        <v>6030.816</v>
      </c>
    </row>
    <row r="27" spans="1:20" s="39" customFormat="1" ht="24" customHeight="1">
      <c r="A27" s="45">
        <v>15</v>
      </c>
      <c r="B27" s="36" t="s">
        <v>45</v>
      </c>
      <c r="C27" s="36">
        <v>8</v>
      </c>
      <c r="D27" s="37">
        <v>1943</v>
      </c>
      <c r="E27" s="36">
        <v>0.22</v>
      </c>
      <c r="F27" s="37">
        <f t="shared" si="0"/>
        <v>427.46</v>
      </c>
      <c r="G27" s="37"/>
      <c r="H27" s="37"/>
      <c r="I27" s="37"/>
      <c r="J27" s="37">
        <f>F27*10%</f>
        <v>42.746</v>
      </c>
      <c r="K27" s="37"/>
      <c r="L27" s="37"/>
      <c r="M27" s="37"/>
      <c r="N27" s="37"/>
      <c r="O27" s="37"/>
      <c r="P27" s="37"/>
      <c r="Q27" s="13">
        <f t="shared" si="2"/>
        <v>42.746</v>
      </c>
      <c r="R27" s="13">
        <f t="shared" si="1"/>
        <v>512.952</v>
      </c>
      <c r="S27" s="38"/>
      <c r="T27" s="44">
        <f>(R27*8)+('01,01,16'!R27*4)</f>
        <v>6030.816</v>
      </c>
    </row>
    <row r="28" spans="1:20" s="30" customFormat="1" ht="24" customHeight="1">
      <c r="A28" s="43">
        <v>16</v>
      </c>
      <c r="B28" s="12" t="s">
        <v>40</v>
      </c>
      <c r="C28" s="12">
        <v>9</v>
      </c>
      <c r="D28" s="13">
        <v>2050</v>
      </c>
      <c r="E28" s="12">
        <v>1</v>
      </c>
      <c r="F28" s="13">
        <f t="shared" si="0"/>
        <v>2050</v>
      </c>
      <c r="G28" s="13"/>
      <c r="H28" s="13"/>
      <c r="I28" s="13"/>
      <c r="J28" s="13"/>
      <c r="K28" s="13"/>
      <c r="L28" s="13">
        <f>F28*30%</f>
        <v>615</v>
      </c>
      <c r="M28" s="13"/>
      <c r="N28" s="13"/>
      <c r="O28" s="13"/>
      <c r="P28" s="13"/>
      <c r="Q28" s="13">
        <f t="shared" si="2"/>
        <v>205</v>
      </c>
      <c r="R28" s="13">
        <f t="shared" si="1"/>
        <v>2870</v>
      </c>
      <c r="S28" s="22"/>
      <c r="T28" s="44">
        <f>(R28*8)+('01,01,16'!R28*4)</f>
        <v>33740</v>
      </c>
    </row>
    <row r="29" spans="1:20" s="31" customFormat="1" ht="24" customHeight="1">
      <c r="A29" s="43">
        <v>17</v>
      </c>
      <c r="B29" s="12" t="s">
        <v>41</v>
      </c>
      <c r="C29" s="12">
        <v>9</v>
      </c>
      <c r="D29" s="13">
        <v>2050</v>
      </c>
      <c r="E29" s="12">
        <v>0.5</v>
      </c>
      <c r="F29" s="13">
        <f t="shared" si="0"/>
        <v>1025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 t="shared" si="2"/>
        <v>102.5</v>
      </c>
      <c r="R29" s="13">
        <f t="shared" si="1"/>
        <v>1127.5</v>
      </c>
      <c r="S29" s="22"/>
      <c r="T29" s="44">
        <f>(R29*8)+('01,01,16'!R29*4)</f>
        <v>13255</v>
      </c>
    </row>
    <row r="30" spans="1:20" s="31" customFormat="1" ht="24" customHeight="1">
      <c r="A30" s="43">
        <v>18</v>
      </c>
      <c r="B30" s="12" t="s">
        <v>19</v>
      </c>
      <c r="C30" s="12">
        <v>9</v>
      </c>
      <c r="D30" s="13">
        <v>2050</v>
      </c>
      <c r="E30" s="12">
        <v>1</v>
      </c>
      <c r="F30" s="13">
        <f t="shared" si="0"/>
        <v>2050</v>
      </c>
      <c r="G30" s="13"/>
      <c r="H30" s="13"/>
      <c r="I30" s="13"/>
      <c r="J30" s="13">
        <f>F30*10%</f>
        <v>205</v>
      </c>
      <c r="K30" s="13"/>
      <c r="L30" s="13"/>
      <c r="M30" s="13"/>
      <c r="N30" s="13"/>
      <c r="O30" s="13"/>
      <c r="P30" s="13"/>
      <c r="Q30" s="13">
        <f t="shared" si="2"/>
        <v>205</v>
      </c>
      <c r="R30" s="13">
        <f t="shared" si="1"/>
        <v>2460</v>
      </c>
      <c r="S30" s="22"/>
      <c r="T30" s="44">
        <f>(R30*8)+('01,01,16'!R30*4)</f>
        <v>28920</v>
      </c>
    </row>
    <row r="31" spans="1:20" s="31" customFormat="1" ht="24" customHeight="1">
      <c r="A31" s="43">
        <v>19</v>
      </c>
      <c r="B31" s="12" t="s">
        <v>19</v>
      </c>
      <c r="C31" s="12">
        <v>8</v>
      </c>
      <c r="D31" s="13">
        <v>1943</v>
      </c>
      <c r="E31" s="12">
        <v>1</v>
      </c>
      <c r="F31" s="13">
        <f t="shared" si="0"/>
        <v>1943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 t="shared" si="2"/>
        <v>194.3</v>
      </c>
      <c r="R31" s="13">
        <f t="shared" si="1"/>
        <v>2137.3</v>
      </c>
      <c r="S31" s="22"/>
      <c r="T31" s="44">
        <f>(R31*8)+('01,01,16'!R31*4)</f>
        <v>25128.4</v>
      </c>
    </row>
    <row r="32" spans="1:20" ht="24" customHeight="1">
      <c r="A32" s="43">
        <v>20</v>
      </c>
      <c r="B32" s="12" t="s">
        <v>19</v>
      </c>
      <c r="C32" s="12">
        <v>11</v>
      </c>
      <c r="D32" s="13">
        <v>2334</v>
      </c>
      <c r="E32" s="12">
        <v>1</v>
      </c>
      <c r="F32" s="13">
        <f t="shared" si="0"/>
        <v>2334</v>
      </c>
      <c r="G32" s="13"/>
      <c r="H32" s="13"/>
      <c r="I32" s="13"/>
      <c r="J32" s="13"/>
      <c r="K32" s="13"/>
      <c r="L32" s="13">
        <f>F32*30%</f>
        <v>700.1999999999999</v>
      </c>
      <c r="M32" s="13"/>
      <c r="N32" s="13"/>
      <c r="O32" s="13"/>
      <c r="P32" s="13"/>
      <c r="Q32" s="13">
        <f t="shared" si="2"/>
        <v>233.4</v>
      </c>
      <c r="R32" s="13">
        <f t="shared" si="1"/>
        <v>3267.6</v>
      </c>
      <c r="S32" s="22"/>
      <c r="T32" s="44">
        <f>(R32*8)+('01,01,16'!R32*4)</f>
        <v>38421.6</v>
      </c>
    </row>
    <row r="33" spans="1:20" ht="24" customHeight="1">
      <c r="A33" s="43">
        <v>21</v>
      </c>
      <c r="B33" s="12" t="s">
        <v>13</v>
      </c>
      <c r="C33" s="12">
        <v>8</v>
      </c>
      <c r="D33" s="13">
        <v>1943</v>
      </c>
      <c r="E33" s="12">
        <v>1</v>
      </c>
      <c r="F33" s="13">
        <f t="shared" si="0"/>
        <v>1943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1"/>
        <v>1943</v>
      </c>
      <c r="S33" s="22"/>
      <c r="T33" s="44">
        <f>(R33*8)+('01,01,16'!R33*4)</f>
        <v>22844</v>
      </c>
    </row>
    <row r="34" spans="1:20" ht="24" customHeight="1">
      <c r="A34" s="43">
        <v>22</v>
      </c>
      <c r="B34" s="12" t="s">
        <v>32</v>
      </c>
      <c r="C34" s="12">
        <v>4</v>
      </c>
      <c r="D34" s="13">
        <v>1543</v>
      </c>
      <c r="E34" s="12">
        <v>0.5</v>
      </c>
      <c r="F34" s="13">
        <f t="shared" si="0"/>
        <v>771.5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1"/>
        <v>771.5</v>
      </c>
      <c r="S34" s="22"/>
      <c r="T34" s="44">
        <f>(R34*8)+('01,01,16'!R34*4)</f>
        <v>9000</v>
      </c>
    </row>
    <row r="35" spans="1:20" ht="24" customHeight="1">
      <c r="A35" s="43">
        <v>23</v>
      </c>
      <c r="B35" s="12" t="s">
        <v>33</v>
      </c>
      <c r="C35" s="12">
        <v>5</v>
      </c>
      <c r="D35" s="13">
        <v>1612</v>
      </c>
      <c r="E35" s="12">
        <v>0.5</v>
      </c>
      <c r="F35" s="13">
        <f t="shared" si="0"/>
        <v>806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f t="shared" si="1"/>
        <v>806</v>
      </c>
      <c r="S35" s="22"/>
      <c r="T35" s="44">
        <f>(R35*8)+('01,01,16'!R35*4)</f>
        <v>9476</v>
      </c>
    </row>
    <row r="36" spans="1:20" ht="24" customHeight="1">
      <c r="A36" s="33">
        <v>24</v>
      </c>
      <c r="B36" s="18" t="s">
        <v>34</v>
      </c>
      <c r="C36" s="18">
        <v>9</v>
      </c>
      <c r="D36" s="19">
        <v>2050</v>
      </c>
      <c r="E36" s="18">
        <v>0.5</v>
      </c>
      <c r="F36" s="19">
        <f t="shared" si="0"/>
        <v>1025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3">
        <f t="shared" si="2"/>
        <v>102.5</v>
      </c>
      <c r="R36" s="13">
        <f t="shared" si="1"/>
        <v>1127.5</v>
      </c>
      <c r="S36" s="20">
        <f>R36*12</f>
        <v>13530</v>
      </c>
      <c r="T36" s="44">
        <f>(R36*8)+('01,01,16'!R36*4)</f>
        <v>13255</v>
      </c>
    </row>
    <row r="37" spans="1:20" ht="24" customHeight="1">
      <c r="A37" s="33">
        <v>25</v>
      </c>
      <c r="B37" s="18" t="s">
        <v>35</v>
      </c>
      <c r="C37" s="18">
        <v>6</v>
      </c>
      <c r="D37" s="19">
        <v>1718</v>
      </c>
      <c r="E37" s="18">
        <v>0.5</v>
      </c>
      <c r="F37" s="19">
        <f t="shared" si="0"/>
        <v>859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3"/>
      <c r="R37" s="13">
        <f t="shared" si="1"/>
        <v>859</v>
      </c>
      <c r="S37" s="23"/>
      <c r="T37" s="44">
        <f>(R37*8)+('01,01,16'!R37*4)</f>
        <v>10100</v>
      </c>
    </row>
    <row r="38" spans="1:20" ht="24" customHeight="1">
      <c r="A38" s="33">
        <v>26</v>
      </c>
      <c r="B38" s="18" t="s">
        <v>36</v>
      </c>
      <c r="C38" s="18">
        <v>3</v>
      </c>
      <c r="D38" s="19">
        <v>1532</v>
      </c>
      <c r="E38" s="18">
        <v>1</v>
      </c>
      <c r="F38" s="19">
        <f t="shared" si="0"/>
        <v>1532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F38*8%</f>
        <v>122.56</v>
      </c>
      <c r="Q38" s="13"/>
      <c r="R38" s="13">
        <f t="shared" si="1"/>
        <v>1654.56</v>
      </c>
      <c r="S38" s="23"/>
      <c r="T38" s="44">
        <f>(R38*8)+('01,01,16'!R38*4)</f>
        <v>19254.239999999998</v>
      </c>
    </row>
    <row r="39" spans="1:20" ht="24" customHeight="1">
      <c r="A39" s="33">
        <v>27</v>
      </c>
      <c r="B39" s="18" t="s">
        <v>36</v>
      </c>
      <c r="C39" s="18">
        <v>4</v>
      </c>
      <c r="D39" s="19">
        <v>1543</v>
      </c>
      <c r="E39" s="18">
        <v>1</v>
      </c>
      <c r="F39" s="19">
        <f t="shared" si="0"/>
        <v>1543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F39*8%</f>
        <v>123.44</v>
      </c>
      <c r="Q39" s="13"/>
      <c r="R39" s="13">
        <f t="shared" si="1"/>
        <v>1666.44</v>
      </c>
      <c r="S39" s="23"/>
      <c r="T39" s="44">
        <f>(R39*8)+('01,01,16'!R39*4)</f>
        <v>19440</v>
      </c>
    </row>
    <row r="40" spans="1:20" ht="24" customHeight="1">
      <c r="A40" s="33">
        <v>28</v>
      </c>
      <c r="B40" s="18" t="s">
        <v>14</v>
      </c>
      <c r="C40" s="18">
        <v>1</v>
      </c>
      <c r="D40" s="19">
        <v>1516</v>
      </c>
      <c r="E40" s="18">
        <v>1</v>
      </c>
      <c r="F40" s="19">
        <f t="shared" si="0"/>
        <v>1516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3"/>
      <c r="R40" s="13">
        <f t="shared" si="1"/>
        <v>1516</v>
      </c>
      <c r="S40" s="23"/>
      <c r="T40" s="44">
        <f>(R40*8)+('01,01,16'!R40*4)</f>
        <v>17640</v>
      </c>
    </row>
    <row r="41" spans="1:20" ht="24" customHeight="1">
      <c r="A41" s="33">
        <v>29</v>
      </c>
      <c r="B41" s="18" t="s">
        <v>15</v>
      </c>
      <c r="C41" s="18">
        <v>2</v>
      </c>
      <c r="D41" s="19">
        <v>1521</v>
      </c>
      <c r="E41" s="18">
        <v>3</v>
      </c>
      <c r="F41" s="19">
        <f t="shared" si="0"/>
        <v>4563</v>
      </c>
      <c r="G41" s="19"/>
      <c r="H41" s="19">
        <v>218</v>
      </c>
      <c r="I41" s="19"/>
      <c r="J41" s="19"/>
      <c r="K41" s="19"/>
      <c r="L41" s="19"/>
      <c r="M41" s="19"/>
      <c r="N41" s="19"/>
      <c r="O41" s="19"/>
      <c r="P41" s="19">
        <v>770</v>
      </c>
      <c r="Q41" s="13"/>
      <c r="R41" s="13">
        <f t="shared" si="1"/>
        <v>5551</v>
      </c>
      <c r="S41" s="23"/>
      <c r="T41" s="44">
        <f>(R41*8)+('01,01,16'!R41*4)</f>
        <v>64360</v>
      </c>
    </row>
    <row r="42" spans="1:20" ht="24" customHeight="1">
      <c r="A42" s="33">
        <v>30</v>
      </c>
      <c r="B42" s="18" t="s">
        <v>16</v>
      </c>
      <c r="C42" s="18">
        <v>2</v>
      </c>
      <c r="D42" s="19">
        <v>1521</v>
      </c>
      <c r="E42" s="18">
        <v>2</v>
      </c>
      <c r="F42" s="19">
        <f t="shared" si="0"/>
        <v>3042</v>
      </c>
      <c r="G42" s="19"/>
      <c r="H42" s="19">
        <v>454.8</v>
      </c>
      <c r="I42" s="19"/>
      <c r="J42" s="19"/>
      <c r="K42" s="19"/>
      <c r="L42" s="19"/>
      <c r="M42" s="19"/>
      <c r="N42" s="19"/>
      <c r="O42" s="19"/>
      <c r="P42" s="19"/>
      <c r="Q42" s="13"/>
      <c r="R42" s="13">
        <f t="shared" si="1"/>
        <v>3496.8</v>
      </c>
      <c r="S42" s="23"/>
      <c r="T42" s="44">
        <f>(R42*8)+('01,01,16'!R42*4)</f>
        <v>40698</v>
      </c>
    </row>
    <row r="43" spans="1:20" ht="24" customHeight="1">
      <c r="A43" s="33">
        <v>31</v>
      </c>
      <c r="B43" s="18" t="s">
        <v>37</v>
      </c>
      <c r="C43" s="18">
        <v>1</v>
      </c>
      <c r="D43" s="19">
        <v>1516</v>
      </c>
      <c r="E43" s="18">
        <v>0.5</v>
      </c>
      <c r="F43" s="19">
        <f t="shared" si="0"/>
        <v>758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3"/>
      <c r="R43" s="13">
        <f t="shared" si="1"/>
        <v>758</v>
      </c>
      <c r="S43" s="23"/>
      <c r="T43" s="44">
        <f>(R43*8)+('01,01,16'!R43*4)</f>
        <v>8820</v>
      </c>
    </row>
    <row r="44" spans="1:20" ht="19.5" customHeight="1">
      <c r="A44" s="33">
        <v>32</v>
      </c>
      <c r="B44" s="18" t="s">
        <v>38</v>
      </c>
      <c r="C44" s="18">
        <v>2</v>
      </c>
      <c r="D44" s="19">
        <v>1521</v>
      </c>
      <c r="E44" s="18">
        <v>1</v>
      </c>
      <c r="F44" s="19">
        <f t="shared" si="0"/>
        <v>1521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3"/>
      <c r="R44" s="13">
        <f t="shared" si="1"/>
        <v>1583</v>
      </c>
      <c r="S44" s="23"/>
      <c r="T44" s="44">
        <f>(R44*2)+('01,01,16'!R44*4)</f>
        <v>8946</v>
      </c>
    </row>
    <row r="45" spans="1:20" ht="17.25" customHeight="1">
      <c r="A45" s="33">
        <v>33</v>
      </c>
      <c r="B45" s="18" t="s">
        <v>17</v>
      </c>
      <c r="C45" s="18">
        <v>1</v>
      </c>
      <c r="D45" s="19">
        <v>1516</v>
      </c>
      <c r="E45" s="18">
        <v>4.5</v>
      </c>
      <c r="F45" s="19">
        <f t="shared" si="0"/>
        <v>6822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F45*5%</f>
        <v>341.1</v>
      </c>
      <c r="Q45" s="13"/>
      <c r="R45" s="13">
        <f t="shared" si="1"/>
        <v>7163.1</v>
      </c>
      <c r="S45" s="23"/>
      <c r="T45" s="44">
        <f>(R45*8)+('01,01,16'!R45*4)</f>
        <v>83349</v>
      </c>
    </row>
    <row r="46" spans="1:20" ht="17.25" customHeight="1" thickBot="1">
      <c r="A46" s="47"/>
      <c r="B46" s="48" t="s">
        <v>2</v>
      </c>
      <c r="C46" s="48"/>
      <c r="D46" s="49">
        <f aca="true" t="shared" si="4" ref="D46:T46">SUM(D12:D45)</f>
        <v>67769.5</v>
      </c>
      <c r="E46" s="48">
        <f t="shared" si="4"/>
        <v>46.92</v>
      </c>
      <c r="F46" s="49">
        <f t="shared" si="4"/>
        <v>97118.53</v>
      </c>
      <c r="G46" s="49">
        <f t="shared" si="4"/>
        <v>1519.76</v>
      </c>
      <c r="H46" s="49">
        <f t="shared" si="4"/>
        <v>734.8</v>
      </c>
      <c r="I46" s="49">
        <f t="shared" si="4"/>
        <v>262.275</v>
      </c>
      <c r="J46" s="49">
        <v>745.6</v>
      </c>
      <c r="K46" s="49">
        <v>1832.19</v>
      </c>
      <c r="L46" s="49">
        <f t="shared" si="4"/>
        <v>16110.275999999998</v>
      </c>
      <c r="M46" s="49">
        <f t="shared" si="4"/>
        <v>6175.179999999999</v>
      </c>
      <c r="N46" s="49">
        <f t="shared" si="4"/>
        <v>4579.17</v>
      </c>
      <c r="O46" s="49">
        <f t="shared" si="4"/>
        <v>911.11</v>
      </c>
      <c r="P46" s="49">
        <f t="shared" si="4"/>
        <v>1357.1</v>
      </c>
      <c r="Q46" s="49">
        <f t="shared" si="4"/>
        <v>7296.179</v>
      </c>
      <c r="R46" s="49">
        <f t="shared" si="4"/>
        <v>138642.17200000002</v>
      </c>
      <c r="S46" s="49">
        <f t="shared" si="4"/>
        <v>13530</v>
      </c>
      <c r="T46" s="50">
        <f t="shared" si="4"/>
        <v>1610025.4060000002</v>
      </c>
    </row>
    <row r="47" spans="1:20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</row>
    <row r="48" spans="1:20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25"/>
      <c r="N48" s="101" t="s">
        <v>55</v>
      </c>
      <c r="O48" s="101"/>
      <c r="P48" s="25"/>
      <c r="Q48" s="1"/>
      <c r="R48" s="1"/>
      <c r="S48" s="1"/>
      <c r="T48" s="1"/>
    </row>
    <row r="49" spans="1:20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25"/>
      <c r="N49" s="25"/>
      <c r="O49" s="25"/>
      <c r="P49" s="25"/>
      <c r="Q49" s="1"/>
      <c r="R49" s="1"/>
      <c r="S49" s="1"/>
      <c r="T49" s="1"/>
    </row>
    <row r="50" spans="1:20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25"/>
      <c r="N50" s="25" t="s">
        <v>27</v>
      </c>
      <c r="O50" s="25"/>
      <c r="P50" s="25"/>
      <c r="Q50" s="1"/>
      <c r="R50" s="1"/>
      <c r="S50" s="1"/>
      <c r="T50" s="1"/>
    </row>
    <row r="51" spans="1:20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9"/>
      <c r="K51" s="99"/>
      <c r="L51" s="14"/>
      <c r="M51" s="1"/>
      <c r="N51" s="1"/>
      <c r="O51" s="1"/>
      <c r="P51" s="1"/>
      <c r="Q51" s="1"/>
      <c r="R51" s="1"/>
      <c r="S51" s="1"/>
      <c r="T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0">
    <mergeCell ref="T9:T11"/>
    <mergeCell ref="J10:J11"/>
    <mergeCell ref="K10:K11"/>
    <mergeCell ref="L10:L11"/>
    <mergeCell ref="M9:O9"/>
    <mergeCell ref="Q9:Q11"/>
    <mergeCell ref="R9:R11"/>
    <mergeCell ref="B3:D3"/>
    <mergeCell ref="O2:R2"/>
    <mergeCell ref="N48:O48"/>
    <mergeCell ref="O3:R3"/>
    <mergeCell ref="F6:M6"/>
    <mergeCell ref="H7:K7"/>
    <mergeCell ref="F9:F11"/>
    <mergeCell ref="J51:K51"/>
    <mergeCell ref="J9:L9"/>
    <mergeCell ref="A9:A11"/>
    <mergeCell ref="B9:B11"/>
    <mergeCell ref="D9:D11"/>
    <mergeCell ref="E9:E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1" min="6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A4">
      <selection activeCell="P17" sqref="P17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O2" s="96" t="s">
        <v>62</v>
      </c>
      <c r="P2" s="96"/>
      <c r="Q2" s="96"/>
      <c r="R2" s="96"/>
      <c r="S2" s="96"/>
    </row>
    <row r="3" spans="3:19" ht="21" customHeight="1">
      <c r="C3" s="96" t="s">
        <v>49</v>
      </c>
      <c r="D3" s="96"/>
      <c r="O3" s="96" t="s">
        <v>68</v>
      </c>
      <c r="P3" s="96"/>
      <c r="Q3" s="96"/>
      <c r="R3" s="96"/>
      <c r="S3" s="96"/>
    </row>
    <row r="4" spans="15:18" ht="22.5" customHeight="1">
      <c r="O4" s="10" t="s">
        <v>53</v>
      </c>
      <c r="P4" s="10"/>
      <c r="Q4" s="10"/>
      <c r="R4" s="10"/>
    </row>
    <row r="5" spans="15:19" ht="33.75" customHeight="1">
      <c r="O5" s="35"/>
      <c r="P5" s="40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97" t="s">
        <v>66</v>
      </c>
      <c r="G6" s="97"/>
      <c r="H6" s="97"/>
      <c r="I6" s="97"/>
      <c r="J6" s="97"/>
      <c r="K6" s="97"/>
      <c r="L6" s="97"/>
      <c r="M6" s="97"/>
      <c r="N6" s="35"/>
      <c r="P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3" t="s">
        <v>6</v>
      </c>
      <c r="K9" s="83"/>
      <c r="L9" s="83"/>
      <c r="M9" s="100"/>
      <c r="N9" s="100"/>
      <c r="O9" s="93"/>
      <c r="P9" s="32"/>
      <c r="Q9" s="32"/>
      <c r="R9" s="95" t="s">
        <v>70</v>
      </c>
      <c r="S9" s="95" t="s">
        <v>1</v>
      </c>
      <c r="T9" s="42"/>
      <c r="U9" s="79" t="s">
        <v>12</v>
      </c>
    </row>
    <row r="10" spans="1:21" ht="63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8</v>
      </c>
      <c r="N10" s="7" t="s">
        <v>9</v>
      </c>
      <c r="O10" s="7" t="s">
        <v>11</v>
      </c>
      <c r="P10" s="8" t="s">
        <v>64</v>
      </c>
      <c r="Q10" s="8" t="s">
        <v>67</v>
      </c>
      <c r="R10" s="83"/>
      <c r="S10" s="83"/>
      <c r="T10" s="21"/>
      <c r="U10" s="80"/>
    </row>
    <row r="11" spans="1:21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0.2</v>
      </c>
      <c r="N11" s="8" t="s">
        <v>22</v>
      </c>
      <c r="O11" s="7"/>
      <c r="P11" s="7" t="s">
        <v>29</v>
      </c>
      <c r="Q11" s="7"/>
      <c r="R11" s="83"/>
      <c r="S11" s="83"/>
      <c r="T11" s="15"/>
      <c r="U11" s="81"/>
    </row>
    <row r="12" spans="1:21" ht="20.25">
      <c r="A12" s="43">
        <v>1</v>
      </c>
      <c r="B12" s="12" t="s">
        <v>18</v>
      </c>
      <c r="C12" s="12">
        <v>13</v>
      </c>
      <c r="D12" s="13">
        <v>2527</v>
      </c>
      <c r="E12" s="12">
        <v>1</v>
      </c>
      <c r="F12" s="13">
        <f aca="true" t="shared" si="0" ref="F12:F45">D12*E12</f>
        <v>2527</v>
      </c>
      <c r="G12" s="13">
        <v>236</v>
      </c>
      <c r="H12" s="13"/>
      <c r="I12" s="13">
        <f>F12*5%</f>
        <v>126.35000000000001</v>
      </c>
      <c r="J12" s="13"/>
      <c r="K12" s="13">
        <f>F12*20%</f>
        <v>505.40000000000003</v>
      </c>
      <c r="L12" s="13"/>
      <c r="M12" s="13"/>
      <c r="N12" s="13"/>
      <c r="O12" s="13"/>
      <c r="P12" s="13"/>
      <c r="Q12" s="13"/>
      <c r="R12" s="13">
        <f aca="true" t="shared" si="1" ref="R12:R32">F12*10%</f>
        <v>252.70000000000002</v>
      </c>
      <c r="S12" s="13">
        <f aca="true" t="shared" si="2" ref="S12:S45">SUM(F12:R12)</f>
        <v>3647.45</v>
      </c>
      <c r="T12" s="22"/>
      <c r="U12" s="44">
        <f aca="true" t="shared" si="3" ref="U12:U43">S12*12</f>
        <v>43769.399999999994</v>
      </c>
    </row>
    <row r="13" spans="1:21" ht="20.25">
      <c r="A13" s="43">
        <v>2</v>
      </c>
      <c r="B13" s="12" t="s">
        <v>23</v>
      </c>
      <c r="C13" s="12"/>
      <c r="D13" s="13">
        <f>D12*95%</f>
        <v>2400.65</v>
      </c>
      <c r="E13" s="12">
        <v>1.5</v>
      </c>
      <c r="F13" s="13">
        <f t="shared" si="0"/>
        <v>3600.9750000000004</v>
      </c>
      <c r="G13" s="13"/>
      <c r="H13" s="13"/>
      <c r="I13" s="13">
        <f>D13*5%</f>
        <v>120.03250000000001</v>
      </c>
      <c r="J13" s="13"/>
      <c r="K13" s="13"/>
      <c r="L13" s="13">
        <f>F13*30%</f>
        <v>1080.2925</v>
      </c>
      <c r="M13" s="13"/>
      <c r="N13" s="13"/>
      <c r="O13" s="13"/>
      <c r="P13" s="13"/>
      <c r="Q13" s="13"/>
      <c r="R13" s="13">
        <f t="shared" si="1"/>
        <v>360.0975000000001</v>
      </c>
      <c r="S13" s="13">
        <f t="shared" si="2"/>
        <v>5161.3975</v>
      </c>
      <c r="T13" s="22"/>
      <c r="U13" s="44">
        <v>61936.8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2360</v>
      </c>
      <c r="E14" s="36">
        <v>3.34</v>
      </c>
      <c r="F14" s="37">
        <f t="shared" si="0"/>
        <v>7882.4</v>
      </c>
      <c r="G14" s="37">
        <v>472</v>
      </c>
      <c r="H14" s="37"/>
      <c r="I14" s="37"/>
      <c r="J14" s="37"/>
      <c r="K14" s="37"/>
      <c r="L14" s="37">
        <f aca="true" t="shared" si="4" ref="L14:L19">F14*0.3</f>
        <v>2364.72</v>
      </c>
      <c r="M14" s="37">
        <v>1038.4</v>
      </c>
      <c r="N14" s="37">
        <v>894.83</v>
      </c>
      <c r="O14" s="37"/>
      <c r="P14" s="37"/>
      <c r="Q14" s="37">
        <v>171.09</v>
      </c>
      <c r="R14" s="37">
        <f t="shared" si="1"/>
        <v>788.24</v>
      </c>
      <c r="S14" s="13">
        <f t="shared" si="2"/>
        <v>13611.679999999998</v>
      </c>
      <c r="T14" s="38"/>
      <c r="U14" s="44">
        <f t="shared" si="3"/>
        <v>163340.15999999997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2360</v>
      </c>
      <c r="E15" s="36">
        <v>5.78</v>
      </c>
      <c r="F15" s="37">
        <f t="shared" si="0"/>
        <v>13640.800000000001</v>
      </c>
      <c r="G15" s="37">
        <v>236</v>
      </c>
      <c r="H15" s="37"/>
      <c r="I15" s="37"/>
      <c r="J15" s="37"/>
      <c r="K15" s="37"/>
      <c r="L15" s="37">
        <f t="shared" si="4"/>
        <v>4092.2400000000002</v>
      </c>
      <c r="M15" s="37">
        <v>2360</v>
      </c>
      <c r="N15" s="37">
        <v>2053.19</v>
      </c>
      <c r="O15" s="37"/>
      <c r="P15" s="37"/>
      <c r="Q15" s="37"/>
      <c r="R15" s="37">
        <f t="shared" si="1"/>
        <v>1364.0800000000002</v>
      </c>
      <c r="S15" s="13">
        <f t="shared" si="2"/>
        <v>23746.31</v>
      </c>
      <c r="T15" s="38"/>
      <c r="U15" s="44">
        <f t="shared" si="3"/>
        <v>284955.72000000003</v>
      </c>
    </row>
    <row r="16" spans="1:21" s="39" customFormat="1" ht="18" customHeight="1">
      <c r="A16" s="45">
        <v>4</v>
      </c>
      <c r="B16" s="36" t="s">
        <v>46</v>
      </c>
      <c r="C16" s="36">
        <v>12</v>
      </c>
      <c r="D16" s="37">
        <v>2360</v>
      </c>
      <c r="E16" s="36">
        <v>2.19</v>
      </c>
      <c r="F16" s="37">
        <f t="shared" si="0"/>
        <v>5168.4</v>
      </c>
      <c r="G16" s="37"/>
      <c r="H16" s="37"/>
      <c r="I16" s="37"/>
      <c r="J16" s="37"/>
      <c r="K16" s="37"/>
      <c r="L16" s="37">
        <f t="shared" si="4"/>
        <v>1550.5199999999998</v>
      </c>
      <c r="M16" s="37">
        <v>885</v>
      </c>
      <c r="N16" s="37">
        <v>281.89</v>
      </c>
      <c r="O16" s="37">
        <v>855.56</v>
      </c>
      <c r="P16" s="37"/>
      <c r="Q16" s="37"/>
      <c r="R16" s="37">
        <f t="shared" si="1"/>
        <v>516.84</v>
      </c>
      <c r="S16" s="13">
        <f t="shared" si="2"/>
        <v>9258.21</v>
      </c>
      <c r="T16" s="38"/>
      <c r="U16" s="44">
        <f t="shared" si="3"/>
        <v>111098.51999999999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2193</v>
      </c>
      <c r="E17" s="36">
        <v>1.84</v>
      </c>
      <c r="F17" s="37">
        <f t="shared" si="0"/>
        <v>4035.1200000000003</v>
      </c>
      <c r="G17" s="37"/>
      <c r="H17" s="37"/>
      <c r="I17" s="37"/>
      <c r="J17" s="37"/>
      <c r="K17" s="37"/>
      <c r="L17" s="37">
        <f t="shared" si="4"/>
        <v>1210.536</v>
      </c>
      <c r="M17" s="37">
        <v>438.6</v>
      </c>
      <c r="N17" s="37">
        <v>511.7</v>
      </c>
      <c r="O17" s="37"/>
      <c r="P17" s="37"/>
      <c r="Q17" s="37"/>
      <c r="R17" s="37">
        <f t="shared" si="1"/>
        <v>403.51200000000006</v>
      </c>
      <c r="S17" s="37">
        <f t="shared" si="2"/>
        <v>6599.468000000001</v>
      </c>
      <c r="T17" s="38"/>
      <c r="U17" s="44">
        <v>79193.64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2193</v>
      </c>
      <c r="E18" s="36">
        <v>1.64</v>
      </c>
      <c r="F18" s="37">
        <f t="shared" si="0"/>
        <v>3596.52</v>
      </c>
      <c r="G18" s="37"/>
      <c r="H18" s="37"/>
      <c r="I18" s="37"/>
      <c r="J18" s="37"/>
      <c r="K18" s="37"/>
      <c r="L18" s="37">
        <f t="shared" si="4"/>
        <v>1078.956</v>
      </c>
      <c r="M18" s="37">
        <v>548.25</v>
      </c>
      <c r="N18" s="37">
        <v>134.02</v>
      </c>
      <c r="O18" s="37"/>
      <c r="P18" s="37"/>
      <c r="Q18" s="37"/>
      <c r="R18" s="37">
        <f t="shared" si="1"/>
        <v>359.65200000000004</v>
      </c>
      <c r="S18" s="37">
        <f t="shared" si="2"/>
        <v>5717.398</v>
      </c>
      <c r="T18" s="38"/>
      <c r="U18" s="44">
        <v>68608.8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2193</v>
      </c>
      <c r="E19" s="36">
        <v>0.99</v>
      </c>
      <c r="F19" s="37">
        <f t="shared" si="0"/>
        <v>2171.07</v>
      </c>
      <c r="G19" s="37"/>
      <c r="H19" s="37"/>
      <c r="I19" s="37"/>
      <c r="J19" s="37"/>
      <c r="K19" s="37"/>
      <c r="L19" s="37">
        <f t="shared" si="4"/>
        <v>651.321</v>
      </c>
      <c r="M19" s="37"/>
      <c r="N19" s="37">
        <v>60.92</v>
      </c>
      <c r="O19" s="37"/>
      <c r="P19" s="37"/>
      <c r="Q19" s="37">
        <v>29.74</v>
      </c>
      <c r="R19" s="37">
        <f t="shared" si="1"/>
        <v>217.10700000000003</v>
      </c>
      <c r="S19" s="37">
        <f t="shared" si="2"/>
        <v>3130.158</v>
      </c>
      <c r="T19" s="38"/>
      <c r="U19" s="44">
        <v>37561.92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2026</v>
      </c>
      <c r="E20" s="36">
        <v>1.22</v>
      </c>
      <c r="F20" s="37">
        <f t="shared" si="0"/>
        <v>2471.72</v>
      </c>
      <c r="G20" s="37"/>
      <c r="H20" s="37"/>
      <c r="I20" s="37"/>
      <c r="J20" s="37"/>
      <c r="K20" s="37">
        <f>F20*20%</f>
        <v>494.344</v>
      </c>
      <c r="L20" s="37"/>
      <c r="M20" s="37">
        <v>405.2</v>
      </c>
      <c r="N20" s="37">
        <v>303.9</v>
      </c>
      <c r="O20" s="37"/>
      <c r="P20" s="37"/>
      <c r="Q20" s="37">
        <v>177.49</v>
      </c>
      <c r="R20" s="37">
        <f t="shared" si="1"/>
        <v>247.172</v>
      </c>
      <c r="S20" s="37">
        <f t="shared" si="2"/>
        <v>4099.825999999999</v>
      </c>
      <c r="T20" s="38"/>
      <c r="U20" s="44">
        <v>49197.96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2026</v>
      </c>
      <c r="E21" s="36">
        <v>1.44</v>
      </c>
      <c r="F21" s="37">
        <f t="shared" si="0"/>
        <v>2917.44</v>
      </c>
      <c r="G21" s="37">
        <v>405.2</v>
      </c>
      <c r="H21" s="37"/>
      <c r="I21" s="37"/>
      <c r="J21" s="37"/>
      <c r="K21" s="37">
        <f>F21*20%</f>
        <v>583.488</v>
      </c>
      <c r="L21" s="37"/>
      <c r="M21" s="37"/>
      <c r="N21" s="37"/>
      <c r="O21" s="37"/>
      <c r="P21" s="37"/>
      <c r="Q21" s="37">
        <v>195.45</v>
      </c>
      <c r="R21" s="37">
        <f t="shared" si="1"/>
        <v>291.744</v>
      </c>
      <c r="S21" s="37">
        <f t="shared" si="2"/>
        <v>4393.321999999999</v>
      </c>
      <c r="T21" s="38"/>
      <c r="U21" s="44">
        <v>52719.84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2026</v>
      </c>
      <c r="E22" s="36">
        <v>0.63</v>
      </c>
      <c r="F22" s="37">
        <f t="shared" si="0"/>
        <v>1276.38</v>
      </c>
      <c r="G22" s="37"/>
      <c r="H22" s="37"/>
      <c r="I22" s="37"/>
      <c r="J22" s="37"/>
      <c r="K22" s="37">
        <f>(F22+G22)*20%</f>
        <v>255.27600000000004</v>
      </c>
      <c r="L22" s="37"/>
      <c r="M22" s="37"/>
      <c r="N22" s="37"/>
      <c r="O22" s="37"/>
      <c r="P22" s="37"/>
      <c r="Q22" s="37">
        <v>95.17</v>
      </c>
      <c r="R22" s="37">
        <f t="shared" si="1"/>
        <v>127.63800000000002</v>
      </c>
      <c r="S22" s="37">
        <f t="shared" si="2"/>
        <v>1754.4640000000002</v>
      </c>
      <c r="T22" s="38"/>
      <c r="U22" s="44">
        <v>21053.52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1925</v>
      </c>
      <c r="E23" s="36">
        <v>0.94</v>
      </c>
      <c r="F23" s="37">
        <f t="shared" si="0"/>
        <v>1809.5</v>
      </c>
      <c r="G23" s="37"/>
      <c r="H23" s="37"/>
      <c r="I23" s="37"/>
      <c r="J23" s="37">
        <f>F23*10%</f>
        <v>180.95000000000002</v>
      </c>
      <c r="K23" s="37"/>
      <c r="L23" s="37"/>
      <c r="M23" s="37"/>
      <c r="N23" s="37">
        <v>136.36</v>
      </c>
      <c r="O23" s="37"/>
      <c r="P23" s="37"/>
      <c r="Q23" s="37"/>
      <c r="R23" s="37">
        <f t="shared" si="1"/>
        <v>180.95000000000002</v>
      </c>
      <c r="S23" s="37">
        <f t="shared" si="2"/>
        <v>2307.7599999999998</v>
      </c>
      <c r="T23" s="38"/>
      <c r="U23" s="44">
        <f t="shared" si="3"/>
        <v>27693.119999999995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1925</v>
      </c>
      <c r="E24" s="36">
        <v>0.75</v>
      </c>
      <c r="F24" s="37">
        <f t="shared" si="0"/>
        <v>1443.75</v>
      </c>
      <c r="G24" s="37"/>
      <c r="H24" s="37"/>
      <c r="I24" s="37"/>
      <c r="J24" s="37">
        <f>F24*10%</f>
        <v>144.375</v>
      </c>
      <c r="K24" s="37"/>
      <c r="L24" s="37"/>
      <c r="M24" s="37"/>
      <c r="N24" s="37"/>
      <c r="O24" s="37"/>
      <c r="P24" s="37"/>
      <c r="Q24" s="37"/>
      <c r="R24" s="37">
        <f t="shared" si="1"/>
        <v>144.375</v>
      </c>
      <c r="S24" s="37">
        <f t="shared" si="2"/>
        <v>1732.5</v>
      </c>
      <c r="T24" s="38"/>
      <c r="U24" s="44">
        <f t="shared" si="3"/>
        <v>20790</v>
      </c>
    </row>
    <row r="25" spans="1:21" s="39" customFormat="1" ht="24" customHeight="1">
      <c r="A25" s="45">
        <v>13</v>
      </c>
      <c r="B25" s="36" t="s">
        <v>45</v>
      </c>
      <c r="C25" s="36">
        <v>9</v>
      </c>
      <c r="D25" s="37">
        <v>1925</v>
      </c>
      <c r="E25" s="36">
        <v>1.72</v>
      </c>
      <c r="F25" s="37">
        <f t="shared" si="0"/>
        <v>3311</v>
      </c>
      <c r="G25" s="37"/>
      <c r="H25" s="37"/>
      <c r="I25" s="37"/>
      <c r="J25" s="37">
        <f>F25*10%</f>
        <v>331.1</v>
      </c>
      <c r="K25" s="37"/>
      <c r="L25" s="37"/>
      <c r="M25" s="37">
        <v>649</v>
      </c>
      <c r="N25" s="37"/>
      <c r="O25" s="37"/>
      <c r="P25" s="37"/>
      <c r="Q25" s="37"/>
      <c r="R25" s="37">
        <f t="shared" si="1"/>
        <v>331.1</v>
      </c>
      <c r="S25" s="37">
        <f t="shared" si="2"/>
        <v>4622.200000000001</v>
      </c>
      <c r="T25" s="38"/>
      <c r="U25" s="44">
        <f t="shared" si="3"/>
        <v>55466.40000000001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1825</v>
      </c>
      <c r="E26" s="36">
        <v>0.22</v>
      </c>
      <c r="F26" s="37">
        <f t="shared" si="0"/>
        <v>401.5</v>
      </c>
      <c r="G26" s="37"/>
      <c r="H26" s="37"/>
      <c r="I26" s="37"/>
      <c r="J26" s="37">
        <f>F26*10%</f>
        <v>40.150000000000006</v>
      </c>
      <c r="K26" s="37"/>
      <c r="L26" s="37"/>
      <c r="M26" s="37"/>
      <c r="N26" s="37"/>
      <c r="O26" s="37"/>
      <c r="P26" s="37"/>
      <c r="Q26" s="37"/>
      <c r="R26" s="13">
        <f t="shared" si="1"/>
        <v>40.150000000000006</v>
      </c>
      <c r="S26" s="13">
        <f t="shared" si="2"/>
        <v>481.79999999999995</v>
      </c>
      <c r="T26" s="38"/>
      <c r="U26" s="44">
        <f t="shared" si="3"/>
        <v>5781.599999999999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1825</v>
      </c>
      <c r="E27" s="36">
        <v>0.22</v>
      </c>
      <c r="F27" s="37">
        <f t="shared" si="0"/>
        <v>401.5</v>
      </c>
      <c r="G27" s="37"/>
      <c r="H27" s="37"/>
      <c r="I27" s="37"/>
      <c r="J27" s="37">
        <f>F27*10%</f>
        <v>40.150000000000006</v>
      </c>
      <c r="K27" s="37"/>
      <c r="L27" s="37"/>
      <c r="M27" s="37"/>
      <c r="N27" s="37"/>
      <c r="O27" s="37"/>
      <c r="P27" s="37"/>
      <c r="Q27" s="37"/>
      <c r="R27" s="13">
        <f t="shared" si="1"/>
        <v>40.150000000000006</v>
      </c>
      <c r="S27" s="13">
        <f t="shared" si="2"/>
        <v>481.79999999999995</v>
      </c>
      <c r="T27" s="38"/>
      <c r="U27" s="44">
        <f t="shared" si="3"/>
        <v>5781.599999999999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1925</v>
      </c>
      <c r="E28" s="12">
        <v>1</v>
      </c>
      <c r="F28" s="13">
        <f t="shared" si="0"/>
        <v>1925</v>
      </c>
      <c r="G28" s="13"/>
      <c r="H28" s="13"/>
      <c r="I28" s="13"/>
      <c r="J28" s="13"/>
      <c r="K28" s="13"/>
      <c r="L28" s="13">
        <f>F28*30%</f>
        <v>577.5</v>
      </c>
      <c r="M28" s="13"/>
      <c r="N28" s="13"/>
      <c r="O28" s="13"/>
      <c r="P28" s="13"/>
      <c r="Q28" s="13"/>
      <c r="R28" s="13">
        <f t="shared" si="1"/>
        <v>192.5</v>
      </c>
      <c r="S28" s="13">
        <f t="shared" si="2"/>
        <v>2695</v>
      </c>
      <c r="T28" s="22"/>
      <c r="U28" s="44">
        <f t="shared" si="3"/>
        <v>32340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1925</v>
      </c>
      <c r="E29" s="12">
        <v>0.5</v>
      </c>
      <c r="F29" s="13">
        <f t="shared" si="0"/>
        <v>962.5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1"/>
        <v>96.25</v>
      </c>
      <c r="S29" s="13">
        <f t="shared" si="2"/>
        <v>1058.75</v>
      </c>
      <c r="T29" s="22"/>
      <c r="U29" s="44">
        <f t="shared" si="3"/>
        <v>12705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1925</v>
      </c>
      <c r="E30" s="12">
        <v>1</v>
      </c>
      <c r="F30" s="13">
        <f t="shared" si="0"/>
        <v>1925</v>
      </c>
      <c r="G30" s="13"/>
      <c r="H30" s="13"/>
      <c r="I30" s="13"/>
      <c r="J30" s="13">
        <f>F30*10%</f>
        <v>192.5</v>
      </c>
      <c r="K30" s="13"/>
      <c r="L30" s="13"/>
      <c r="M30" s="13"/>
      <c r="N30" s="13"/>
      <c r="O30" s="13"/>
      <c r="P30" s="13"/>
      <c r="Q30" s="13"/>
      <c r="R30" s="13">
        <f t="shared" si="1"/>
        <v>192.5</v>
      </c>
      <c r="S30" s="13">
        <f t="shared" si="2"/>
        <v>2310</v>
      </c>
      <c r="T30" s="22"/>
      <c r="U30" s="44">
        <f t="shared" si="3"/>
        <v>27720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1825</v>
      </c>
      <c r="E31" s="12">
        <v>1</v>
      </c>
      <c r="F31" s="13">
        <f t="shared" si="0"/>
        <v>1825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1"/>
        <v>182.5</v>
      </c>
      <c r="S31" s="13">
        <f t="shared" si="2"/>
        <v>2007.5</v>
      </c>
      <c r="T31" s="22"/>
      <c r="U31" s="44">
        <f t="shared" si="3"/>
        <v>24090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2193</v>
      </c>
      <c r="E32" s="12">
        <v>1</v>
      </c>
      <c r="F32" s="13">
        <f t="shared" si="0"/>
        <v>2193</v>
      </c>
      <c r="G32" s="13"/>
      <c r="H32" s="13"/>
      <c r="I32" s="13"/>
      <c r="J32" s="13"/>
      <c r="K32" s="13"/>
      <c r="L32" s="13">
        <f>F32*30%</f>
        <v>657.9</v>
      </c>
      <c r="M32" s="13"/>
      <c r="N32" s="13"/>
      <c r="O32" s="13"/>
      <c r="P32" s="13"/>
      <c r="Q32" s="13">
        <v>312.39</v>
      </c>
      <c r="R32" s="13">
        <f t="shared" si="1"/>
        <v>219.3</v>
      </c>
      <c r="S32" s="13">
        <f t="shared" si="2"/>
        <v>3382.59</v>
      </c>
      <c r="T32" s="22"/>
      <c r="U32" s="44">
        <f t="shared" si="3"/>
        <v>40591.08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1825</v>
      </c>
      <c r="E33" s="12">
        <v>1</v>
      </c>
      <c r="F33" s="13">
        <f t="shared" si="0"/>
        <v>1825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1825</v>
      </c>
      <c r="T33" s="22"/>
      <c r="U33" s="44">
        <f t="shared" si="3"/>
        <v>21900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1414</v>
      </c>
      <c r="E34" s="12">
        <v>0.5</v>
      </c>
      <c r="F34" s="13">
        <f t="shared" si="0"/>
        <v>707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707</v>
      </c>
      <c r="T34" s="22"/>
      <c r="U34" s="44">
        <f t="shared" si="3"/>
        <v>8484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1514</v>
      </c>
      <c r="E35" s="12">
        <v>0.5</v>
      </c>
      <c r="F35" s="13">
        <f t="shared" si="0"/>
        <v>757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757</v>
      </c>
      <c r="T35" s="22"/>
      <c r="U35" s="44">
        <f t="shared" si="3"/>
        <v>9084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1925</v>
      </c>
      <c r="E36" s="18">
        <v>0.5</v>
      </c>
      <c r="F36" s="19">
        <f t="shared" si="0"/>
        <v>962.5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96.25</v>
      </c>
      <c r="S36" s="13">
        <f t="shared" si="2"/>
        <v>1058.75</v>
      </c>
      <c r="T36" s="20">
        <f>S36*12</f>
        <v>12705</v>
      </c>
      <c r="U36" s="44">
        <f t="shared" si="3"/>
        <v>12705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1614</v>
      </c>
      <c r="E37" s="18">
        <v>0.5</v>
      </c>
      <c r="F37" s="19">
        <f t="shared" si="0"/>
        <v>807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807</v>
      </c>
      <c r="T37" s="23"/>
      <c r="U37" s="44">
        <f t="shared" si="3"/>
        <v>9684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F38*8%</f>
        <v>111.44</v>
      </c>
      <c r="Q38" s="19"/>
      <c r="R38" s="13"/>
      <c r="S38" s="13">
        <f t="shared" si="2"/>
        <v>1504.44</v>
      </c>
      <c r="T38" s="23"/>
      <c r="U38" s="44">
        <f t="shared" si="3"/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1414</v>
      </c>
      <c r="E39" s="18">
        <v>1</v>
      </c>
      <c r="F39" s="19">
        <f t="shared" si="0"/>
        <v>1414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F39*8%</f>
        <v>113.12</v>
      </c>
      <c r="Q39" s="19"/>
      <c r="R39" s="13"/>
      <c r="S39" s="13">
        <f t="shared" si="2"/>
        <v>1527.12</v>
      </c>
      <c r="T39" s="23"/>
      <c r="U39" s="44">
        <f t="shared" si="3"/>
        <v>18325.44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 t="shared" si="3"/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>
        <v>770</v>
      </c>
      <c r="Q41" s="19"/>
      <c r="R41" s="13"/>
      <c r="S41" s="13">
        <f t="shared" si="2"/>
        <v>4988</v>
      </c>
      <c r="T41" s="23"/>
      <c r="U41" s="44">
        <f t="shared" si="3"/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414.9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3180.9</v>
      </c>
      <c r="T42" s="23"/>
      <c r="U42" s="44">
        <f t="shared" si="3"/>
        <v>38170.8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 t="shared" si="3"/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v>8670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F45*5%</f>
        <v>310.05</v>
      </c>
      <c r="Q45" s="19"/>
      <c r="R45" s="13"/>
      <c r="S45" s="13">
        <f t="shared" si="2"/>
        <v>6511.05</v>
      </c>
      <c r="T45" s="23"/>
      <c r="U45" s="44">
        <f>S45*12</f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5" ref="D46:U46">SUM(D12:D45)</f>
        <v>63264.65</v>
      </c>
      <c r="E46" s="48">
        <f t="shared" si="5"/>
        <v>46.919999999999995</v>
      </c>
      <c r="F46" s="49">
        <f t="shared" si="5"/>
        <v>89917.07500000001</v>
      </c>
      <c r="G46" s="49">
        <f t="shared" si="5"/>
        <v>1349.2</v>
      </c>
      <c r="H46" s="49">
        <f t="shared" si="5"/>
        <v>545.9</v>
      </c>
      <c r="I46" s="49">
        <f t="shared" si="5"/>
        <v>246.38250000000002</v>
      </c>
      <c r="J46" s="49">
        <f t="shared" si="5"/>
        <v>929.225</v>
      </c>
      <c r="K46" s="49">
        <f t="shared" si="5"/>
        <v>1838.508</v>
      </c>
      <c r="L46" s="49">
        <f t="shared" si="5"/>
        <v>13263.9855</v>
      </c>
      <c r="M46" s="49">
        <f t="shared" si="5"/>
        <v>6324.45</v>
      </c>
      <c r="N46" s="49">
        <f t="shared" si="5"/>
        <v>4376.8099999999995</v>
      </c>
      <c r="O46" s="49">
        <f t="shared" si="5"/>
        <v>855.56</v>
      </c>
      <c r="P46" s="49">
        <f t="shared" si="5"/>
        <v>1304.61</v>
      </c>
      <c r="Q46" s="49">
        <f t="shared" si="5"/>
        <v>981.3299999999999</v>
      </c>
      <c r="R46" s="49">
        <f t="shared" si="5"/>
        <v>6644.8075</v>
      </c>
      <c r="S46" s="49">
        <v>128577.85</v>
      </c>
      <c r="T46" s="49">
        <f t="shared" si="5"/>
        <v>12705</v>
      </c>
      <c r="U46" s="50">
        <f t="shared" si="5"/>
        <v>1534264.2000000004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25"/>
      <c r="N48" s="101" t="s">
        <v>55</v>
      </c>
      <c r="O48" s="101"/>
      <c r="P48" s="25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25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25"/>
      <c r="N50" s="25" t="s">
        <v>27</v>
      </c>
      <c r="O50" s="25"/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9"/>
      <c r="K51" s="99"/>
      <c r="L51" s="14"/>
      <c r="M51" s="1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0">
    <mergeCell ref="A9:A11"/>
    <mergeCell ref="M9:O9"/>
    <mergeCell ref="B9:B11"/>
    <mergeCell ref="F9:F11"/>
    <mergeCell ref="U9:U11"/>
    <mergeCell ref="S9:S11"/>
    <mergeCell ref="J9:L9"/>
    <mergeCell ref="K10:K11"/>
    <mergeCell ref="C3:D3"/>
    <mergeCell ref="F6:M6"/>
    <mergeCell ref="J51:K51"/>
    <mergeCell ref="N48:O48"/>
    <mergeCell ref="D9:D11"/>
    <mergeCell ref="E9:E11"/>
    <mergeCell ref="O2:S2"/>
    <mergeCell ref="O3:S3"/>
    <mergeCell ref="R9:R11"/>
    <mergeCell ref="J10:J11"/>
    <mergeCell ref="L10:L11"/>
    <mergeCell ref="H7:K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60" zoomScaleNormal="70" zoomScalePageLayoutView="0" workbookViewId="0" topLeftCell="A7">
      <selection activeCell="I29" sqref="I29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6" width="14.125" style="0" customWidth="1"/>
    <col min="17" max="17" width="13.875" style="0" customWidth="1"/>
    <col min="18" max="18" width="17.25390625" style="0" customWidth="1"/>
    <col min="19" max="19" width="0.2421875" style="0" hidden="1" customWidth="1"/>
    <col min="20" max="20" width="17.375" style="0" customWidth="1"/>
  </cols>
  <sheetData>
    <row r="1" spans="2:17" ht="22.5" customHeight="1">
      <c r="B1" s="11" t="s">
        <v>47</v>
      </c>
      <c r="Q1" s="11" t="s">
        <v>50</v>
      </c>
    </row>
    <row r="2" spans="2:18" ht="20.25" customHeight="1">
      <c r="B2" s="10" t="s">
        <v>48</v>
      </c>
      <c r="O2" s="96" t="s">
        <v>62</v>
      </c>
      <c r="P2" s="96"/>
      <c r="Q2" s="96"/>
      <c r="R2" s="96"/>
    </row>
    <row r="3" spans="3:18" ht="21" customHeight="1">
      <c r="C3" s="96" t="s">
        <v>49</v>
      </c>
      <c r="D3" s="96"/>
      <c r="O3" s="96" t="s">
        <v>69</v>
      </c>
      <c r="P3" s="96"/>
      <c r="Q3" s="96"/>
      <c r="R3" s="96"/>
    </row>
    <row r="4" spans="15:17" ht="22.5" customHeight="1">
      <c r="O4" s="10" t="s">
        <v>53</v>
      </c>
      <c r="P4" s="10"/>
      <c r="Q4" s="10"/>
    </row>
    <row r="5" spans="15:18" ht="33.75" customHeight="1">
      <c r="O5" s="35"/>
      <c r="P5" s="40"/>
      <c r="Q5" s="40"/>
      <c r="R5" s="10" t="s">
        <v>26</v>
      </c>
    </row>
    <row r="6" spans="1:20" ht="27" customHeight="1">
      <c r="A6" s="34"/>
      <c r="B6" s="35"/>
      <c r="C6" s="35"/>
      <c r="D6" s="35"/>
      <c r="E6" s="35"/>
      <c r="F6" s="97" t="s">
        <v>66</v>
      </c>
      <c r="G6" s="97"/>
      <c r="H6" s="97"/>
      <c r="I6" s="97"/>
      <c r="J6" s="97"/>
      <c r="K6" s="97"/>
      <c r="L6" s="97"/>
      <c r="M6" s="97"/>
      <c r="N6" s="35"/>
      <c r="P6" s="35"/>
      <c r="Q6" s="35"/>
      <c r="R6" s="35"/>
      <c r="S6" s="35"/>
      <c r="T6" s="35"/>
    </row>
    <row r="7" spans="1:20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</row>
    <row r="8" spans="1:20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100"/>
      <c r="N9" s="100"/>
      <c r="O9" s="93"/>
      <c r="P9" s="32"/>
      <c r="Q9" s="95" t="s">
        <v>70</v>
      </c>
      <c r="R9" s="95" t="s">
        <v>1</v>
      </c>
      <c r="S9" s="42"/>
      <c r="T9" s="79" t="s">
        <v>12</v>
      </c>
    </row>
    <row r="10" spans="1:20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8</v>
      </c>
      <c r="N10" s="7" t="s">
        <v>9</v>
      </c>
      <c r="O10" s="7" t="s">
        <v>11</v>
      </c>
      <c r="P10" s="8" t="s">
        <v>64</v>
      </c>
      <c r="Q10" s="83"/>
      <c r="R10" s="83"/>
      <c r="S10" s="21"/>
      <c r="T10" s="80"/>
    </row>
    <row r="11" spans="1:20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0.2</v>
      </c>
      <c r="N11" s="8" t="s">
        <v>22</v>
      </c>
      <c r="O11" s="7"/>
      <c r="P11" s="7" t="s">
        <v>29</v>
      </c>
      <c r="Q11" s="83"/>
      <c r="R11" s="83"/>
      <c r="S11" s="15"/>
      <c r="T11" s="81"/>
    </row>
    <row r="12" spans="1:20" ht="20.25">
      <c r="A12" s="43">
        <v>1</v>
      </c>
      <c r="B12" s="12" t="s">
        <v>18</v>
      </c>
      <c r="C12" s="12">
        <v>13</v>
      </c>
      <c r="D12" s="13">
        <v>2527</v>
      </c>
      <c r="E12" s="12">
        <v>1</v>
      </c>
      <c r="F12" s="13">
        <f aca="true" t="shared" si="0" ref="F12:F45">D12*E12</f>
        <v>2527</v>
      </c>
      <c r="G12" s="13">
        <v>236</v>
      </c>
      <c r="H12" s="13"/>
      <c r="I12" s="13">
        <f>F12*5%</f>
        <v>126.35000000000001</v>
      </c>
      <c r="J12" s="13"/>
      <c r="K12" s="13">
        <f>F12*20%</f>
        <v>505.40000000000003</v>
      </c>
      <c r="L12" s="13"/>
      <c r="M12" s="13"/>
      <c r="N12" s="13"/>
      <c r="O12" s="13"/>
      <c r="P12" s="13"/>
      <c r="Q12" s="13">
        <f aca="true" t="shared" si="1" ref="Q12:Q32">F12*10%</f>
        <v>252.70000000000002</v>
      </c>
      <c r="R12" s="13">
        <f aca="true" t="shared" si="2" ref="R12:R45">SUM(F12:Q12)</f>
        <v>3647.45</v>
      </c>
      <c r="S12" s="22"/>
      <c r="T12" s="44">
        <f>R12*12</f>
        <v>43769.399999999994</v>
      </c>
    </row>
    <row r="13" spans="1:20" ht="20.25">
      <c r="A13" s="43">
        <v>2</v>
      </c>
      <c r="B13" s="12" t="s">
        <v>23</v>
      </c>
      <c r="C13" s="12"/>
      <c r="D13" s="13">
        <f>D12*95%</f>
        <v>2400.65</v>
      </c>
      <c r="E13" s="12">
        <v>1.5</v>
      </c>
      <c r="F13" s="13">
        <f t="shared" si="0"/>
        <v>3600.9750000000004</v>
      </c>
      <c r="G13" s="13"/>
      <c r="H13" s="13"/>
      <c r="I13" s="13">
        <f>D13*5%</f>
        <v>120.03250000000001</v>
      </c>
      <c r="J13" s="13"/>
      <c r="K13" s="13"/>
      <c r="L13" s="13">
        <f>F13*30%</f>
        <v>1080.2925</v>
      </c>
      <c r="M13" s="13"/>
      <c r="N13" s="13"/>
      <c r="O13" s="13"/>
      <c r="P13" s="13"/>
      <c r="Q13" s="13">
        <f t="shared" si="1"/>
        <v>360.0975000000001</v>
      </c>
      <c r="R13" s="13">
        <f t="shared" si="2"/>
        <v>5161.3975</v>
      </c>
      <c r="S13" s="22"/>
      <c r="T13" s="44">
        <v>61936.8</v>
      </c>
    </row>
    <row r="14" spans="1:20" s="39" customFormat="1" ht="22.5" customHeight="1">
      <c r="A14" s="45">
        <v>2</v>
      </c>
      <c r="B14" s="36" t="s">
        <v>44</v>
      </c>
      <c r="C14" s="36">
        <v>12</v>
      </c>
      <c r="D14" s="37">
        <v>2360</v>
      </c>
      <c r="E14" s="36">
        <v>3.34</v>
      </c>
      <c r="F14" s="37">
        <f t="shared" si="0"/>
        <v>7882.4</v>
      </c>
      <c r="G14" s="37">
        <v>472</v>
      </c>
      <c r="H14" s="37"/>
      <c r="I14" s="37"/>
      <c r="J14" s="37"/>
      <c r="K14" s="37"/>
      <c r="L14" s="37">
        <f aca="true" t="shared" si="3" ref="L14:L19">F14*0.3</f>
        <v>2364.72</v>
      </c>
      <c r="M14" s="37">
        <v>1038.4</v>
      </c>
      <c r="N14" s="37">
        <v>894.83</v>
      </c>
      <c r="O14" s="37"/>
      <c r="P14" s="37"/>
      <c r="Q14" s="37">
        <f t="shared" si="1"/>
        <v>788.24</v>
      </c>
      <c r="R14" s="13">
        <f t="shared" si="2"/>
        <v>13440.589999999998</v>
      </c>
      <c r="S14" s="38"/>
      <c r="T14" s="44">
        <f aca="true" t="shared" si="4" ref="T14:T45">R14*12</f>
        <v>161287.08</v>
      </c>
    </row>
    <row r="15" spans="1:20" s="39" customFormat="1" ht="18" customHeight="1">
      <c r="A15" s="45">
        <v>3</v>
      </c>
      <c r="B15" s="36" t="s">
        <v>45</v>
      </c>
      <c r="C15" s="36">
        <v>12</v>
      </c>
      <c r="D15" s="37">
        <v>2360</v>
      </c>
      <c r="E15" s="36">
        <v>5.78</v>
      </c>
      <c r="F15" s="37">
        <f t="shared" si="0"/>
        <v>13640.800000000001</v>
      </c>
      <c r="G15" s="37">
        <v>236</v>
      </c>
      <c r="H15" s="37"/>
      <c r="I15" s="37"/>
      <c r="J15" s="37"/>
      <c r="K15" s="37"/>
      <c r="L15" s="37">
        <f t="shared" si="3"/>
        <v>4092.2400000000002</v>
      </c>
      <c r="M15" s="37">
        <v>2360</v>
      </c>
      <c r="N15" s="37">
        <v>2053.19</v>
      </c>
      <c r="O15" s="37"/>
      <c r="P15" s="37"/>
      <c r="Q15" s="37">
        <f t="shared" si="1"/>
        <v>1364.0800000000002</v>
      </c>
      <c r="R15" s="13">
        <f t="shared" si="2"/>
        <v>23746.31</v>
      </c>
      <c r="S15" s="38"/>
      <c r="T15" s="44">
        <f t="shared" si="4"/>
        <v>284955.72000000003</v>
      </c>
    </row>
    <row r="16" spans="1:20" s="39" customFormat="1" ht="18" customHeight="1">
      <c r="A16" s="45">
        <v>4</v>
      </c>
      <c r="B16" s="36" t="s">
        <v>46</v>
      </c>
      <c r="C16" s="36">
        <v>12</v>
      </c>
      <c r="D16" s="37">
        <v>2360</v>
      </c>
      <c r="E16" s="36">
        <v>2.19</v>
      </c>
      <c r="F16" s="37">
        <f t="shared" si="0"/>
        <v>5168.4</v>
      </c>
      <c r="G16" s="37"/>
      <c r="H16" s="37"/>
      <c r="I16" s="37"/>
      <c r="J16" s="37"/>
      <c r="K16" s="37"/>
      <c r="L16" s="37">
        <f t="shared" si="3"/>
        <v>1550.5199999999998</v>
      </c>
      <c r="M16" s="37">
        <v>885</v>
      </c>
      <c r="N16" s="37">
        <v>281.89</v>
      </c>
      <c r="O16" s="37">
        <v>855.56</v>
      </c>
      <c r="P16" s="37"/>
      <c r="Q16" s="37">
        <f t="shared" si="1"/>
        <v>516.84</v>
      </c>
      <c r="R16" s="13">
        <f t="shared" si="2"/>
        <v>9258.21</v>
      </c>
      <c r="S16" s="38"/>
      <c r="T16" s="44">
        <f t="shared" si="4"/>
        <v>111098.51999999999</v>
      </c>
    </row>
    <row r="17" spans="1:20" s="39" customFormat="1" ht="22.5" customHeight="1">
      <c r="A17" s="45">
        <v>5</v>
      </c>
      <c r="B17" s="36" t="s">
        <v>44</v>
      </c>
      <c r="C17" s="36">
        <v>11</v>
      </c>
      <c r="D17" s="37">
        <v>2193</v>
      </c>
      <c r="E17" s="36">
        <v>1.84</v>
      </c>
      <c r="F17" s="37">
        <f t="shared" si="0"/>
        <v>4035.1200000000003</v>
      </c>
      <c r="G17" s="37"/>
      <c r="H17" s="37"/>
      <c r="I17" s="37"/>
      <c r="J17" s="37"/>
      <c r="K17" s="37"/>
      <c r="L17" s="37">
        <f t="shared" si="3"/>
        <v>1210.536</v>
      </c>
      <c r="M17" s="37">
        <v>438.6</v>
      </c>
      <c r="N17" s="37">
        <v>511.7</v>
      </c>
      <c r="O17" s="37"/>
      <c r="P17" s="37"/>
      <c r="Q17" s="37">
        <f t="shared" si="1"/>
        <v>403.51200000000006</v>
      </c>
      <c r="R17" s="37">
        <f t="shared" si="2"/>
        <v>6599.468000000001</v>
      </c>
      <c r="S17" s="38"/>
      <c r="T17" s="44">
        <v>79193.64</v>
      </c>
    </row>
    <row r="18" spans="1:20" s="39" customFormat="1" ht="22.5" customHeight="1">
      <c r="A18" s="45">
        <v>6</v>
      </c>
      <c r="B18" s="36" t="s">
        <v>45</v>
      </c>
      <c r="C18" s="36">
        <v>11</v>
      </c>
      <c r="D18" s="37">
        <v>2193</v>
      </c>
      <c r="E18" s="36">
        <v>1.64</v>
      </c>
      <c r="F18" s="37">
        <f t="shared" si="0"/>
        <v>3596.52</v>
      </c>
      <c r="G18" s="37"/>
      <c r="H18" s="37"/>
      <c r="I18" s="37"/>
      <c r="J18" s="37"/>
      <c r="K18" s="37"/>
      <c r="L18" s="37">
        <f t="shared" si="3"/>
        <v>1078.956</v>
      </c>
      <c r="M18" s="37">
        <v>548.25</v>
      </c>
      <c r="N18" s="37">
        <v>134.02</v>
      </c>
      <c r="O18" s="37"/>
      <c r="P18" s="37"/>
      <c r="Q18" s="37">
        <f t="shared" si="1"/>
        <v>359.65200000000004</v>
      </c>
      <c r="R18" s="37">
        <f t="shared" si="2"/>
        <v>5717.398</v>
      </c>
      <c r="S18" s="38"/>
      <c r="T18" s="44">
        <v>68608.8</v>
      </c>
    </row>
    <row r="19" spans="1:20" s="39" customFormat="1" ht="20.25" customHeight="1">
      <c r="A19" s="45">
        <v>7</v>
      </c>
      <c r="B19" s="36" t="s">
        <v>46</v>
      </c>
      <c r="C19" s="36">
        <v>11</v>
      </c>
      <c r="D19" s="37">
        <v>2193</v>
      </c>
      <c r="E19" s="36">
        <v>0.99</v>
      </c>
      <c r="F19" s="37">
        <f t="shared" si="0"/>
        <v>2171.07</v>
      </c>
      <c r="G19" s="37"/>
      <c r="H19" s="37"/>
      <c r="I19" s="37"/>
      <c r="J19" s="37"/>
      <c r="K19" s="37"/>
      <c r="L19" s="37">
        <f t="shared" si="3"/>
        <v>651.321</v>
      </c>
      <c r="M19" s="37"/>
      <c r="N19" s="37">
        <v>60.92</v>
      </c>
      <c r="O19" s="37"/>
      <c r="P19" s="37"/>
      <c r="Q19" s="37">
        <f t="shared" si="1"/>
        <v>217.10700000000003</v>
      </c>
      <c r="R19" s="37">
        <f t="shared" si="2"/>
        <v>3100.418</v>
      </c>
      <c r="S19" s="38"/>
      <c r="T19" s="44">
        <v>37205.04</v>
      </c>
    </row>
    <row r="20" spans="1:20" s="39" customFormat="1" ht="24" customHeight="1">
      <c r="A20" s="45">
        <v>8</v>
      </c>
      <c r="B20" s="36" t="s">
        <v>44</v>
      </c>
      <c r="C20" s="36">
        <v>10</v>
      </c>
      <c r="D20" s="37">
        <v>2026</v>
      </c>
      <c r="E20" s="36">
        <v>1.22</v>
      </c>
      <c r="F20" s="37">
        <f t="shared" si="0"/>
        <v>2471.72</v>
      </c>
      <c r="G20" s="37"/>
      <c r="H20" s="37"/>
      <c r="I20" s="37"/>
      <c r="J20" s="37"/>
      <c r="K20" s="37">
        <f>F20*20%</f>
        <v>494.344</v>
      </c>
      <c r="L20" s="37"/>
      <c r="M20" s="37">
        <v>405.2</v>
      </c>
      <c r="N20" s="37">
        <v>303.9</v>
      </c>
      <c r="O20" s="37"/>
      <c r="P20" s="37"/>
      <c r="Q20" s="37">
        <f t="shared" si="1"/>
        <v>247.172</v>
      </c>
      <c r="R20" s="37">
        <v>3922.33</v>
      </c>
      <c r="S20" s="38"/>
      <c r="T20" s="44">
        <v>47067.96</v>
      </c>
    </row>
    <row r="21" spans="1:20" s="39" customFormat="1" ht="24.75" customHeight="1">
      <c r="A21" s="45">
        <v>9</v>
      </c>
      <c r="B21" s="36" t="s">
        <v>45</v>
      </c>
      <c r="C21" s="36">
        <v>10</v>
      </c>
      <c r="D21" s="37">
        <v>2026</v>
      </c>
      <c r="E21" s="36">
        <v>1.44</v>
      </c>
      <c r="F21" s="37">
        <f t="shared" si="0"/>
        <v>2917.44</v>
      </c>
      <c r="G21" s="37">
        <v>405.2</v>
      </c>
      <c r="H21" s="37"/>
      <c r="I21" s="37"/>
      <c r="J21" s="37"/>
      <c r="K21" s="37">
        <f>F21*20%</f>
        <v>583.488</v>
      </c>
      <c r="L21" s="37"/>
      <c r="M21" s="37"/>
      <c r="N21" s="37"/>
      <c r="O21" s="37"/>
      <c r="P21" s="37"/>
      <c r="Q21" s="37">
        <f t="shared" si="1"/>
        <v>291.744</v>
      </c>
      <c r="R21" s="37">
        <f t="shared" si="2"/>
        <v>4197.871999999999</v>
      </c>
      <c r="S21" s="38"/>
      <c r="T21" s="44">
        <v>50374.44</v>
      </c>
    </row>
    <row r="22" spans="1:20" s="39" customFormat="1" ht="24" customHeight="1">
      <c r="A22" s="45">
        <v>10</v>
      </c>
      <c r="B22" s="36" t="s">
        <v>46</v>
      </c>
      <c r="C22" s="36">
        <v>10</v>
      </c>
      <c r="D22" s="37">
        <v>2026</v>
      </c>
      <c r="E22" s="36">
        <v>0.63</v>
      </c>
      <c r="F22" s="37">
        <f t="shared" si="0"/>
        <v>1276.38</v>
      </c>
      <c r="G22" s="37"/>
      <c r="H22" s="37"/>
      <c r="I22" s="37"/>
      <c r="J22" s="37"/>
      <c r="K22" s="37">
        <f>(F22+G22)*20%</f>
        <v>255.27600000000004</v>
      </c>
      <c r="L22" s="37"/>
      <c r="M22" s="37"/>
      <c r="N22" s="37"/>
      <c r="O22" s="37"/>
      <c r="P22" s="37"/>
      <c r="Q22" s="37">
        <f t="shared" si="1"/>
        <v>127.63800000000002</v>
      </c>
      <c r="R22" s="37">
        <f t="shared" si="2"/>
        <v>1659.294</v>
      </c>
      <c r="S22" s="38"/>
      <c r="T22" s="44">
        <v>19911.48</v>
      </c>
    </row>
    <row r="23" spans="1:20" s="39" customFormat="1" ht="24" customHeight="1">
      <c r="A23" s="45">
        <v>11</v>
      </c>
      <c r="B23" s="36" t="s">
        <v>44</v>
      </c>
      <c r="C23" s="36">
        <v>9</v>
      </c>
      <c r="D23" s="37">
        <v>1925</v>
      </c>
      <c r="E23" s="36">
        <v>0.94</v>
      </c>
      <c r="F23" s="37">
        <f t="shared" si="0"/>
        <v>1809.5</v>
      </c>
      <c r="G23" s="37"/>
      <c r="H23" s="37"/>
      <c r="I23" s="37"/>
      <c r="J23" s="37">
        <f>F23*10%</f>
        <v>180.95000000000002</v>
      </c>
      <c r="K23" s="37"/>
      <c r="L23" s="37"/>
      <c r="M23" s="37"/>
      <c r="N23" s="37">
        <v>136.36</v>
      </c>
      <c r="O23" s="37"/>
      <c r="P23" s="37"/>
      <c r="Q23" s="37">
        <f t="shared" si="1"/>
        <v>180.95000000000002</v>
      </c>
      <c r="R23" s="37">
        <f t="shared" si="2"/>
        <v>2307.7599999999998</v>
      </c>
      <c r="S23" s="38"/>
      <c r="T23" s="44">
        <f t="shared" si="4"/>
        <v>27693.119999999995</v>
      </c>
    </row>
    <row r="24" spans="1:20" s="39" customFormat="1" ht="24" customHeight="1">
      <c r="A24" s="45">
        <v>12</v>
      </c>
      <c r="B24" s="36" t="s">
        <v>46</v>
      </c>
      <c r="C24" s="36">
        <v>9</v>
      </c>
      <c r="D24" s="37">
        <v>1925</v>
      </c>
      <c r="E24" s="36">
        <v>0.75</v>
      </c>
      <c r="F24" s="37">
        <f t="shared" si="0"/>
        <v>1443.75</v>
      </c>
      <c r="G24" s="37"/>
      <c r="H24" s="37"/>
      <c r="I24" s="37"/>
      <c r="J24" s="37">
        <f>F24*10%</f>
        <v>144.375</v>
      </c>
      <c r="K24" s="37"/>
      <c r="L24" s="37"/>
      <c r="M24" s="37"/>
      <c r="N24" s="37"/>
      <c r="O24" s="37"/>
      <c r="P24" s="37"/>
      <c r="Q24" s="37">
        <f t="shared" si="1"/>
        <v>144.375</v>
      </c>
      <c r="R24" s="37">
        <f t="shared" si="2"/>
        <v>1732.5</v>
      </c>
      <c r="S24" s="38"/>
      <c r="T24" s="44">
        <f t="shared" si="4"/>
        <v>20790</v>
      </c>
    </row>
    <row r="25" spans="1:20" s="39" customFormat="1" ht="24" customHeight="1">
      <c r="A25" s="45">
        <v>13</v>
      </c>
      <c r="B25" s="36" t="s">
        <v>45</v>
      </c>
      <c r="C25" s="36">
        <v>9</v>
      </c>
      <c r="D25" s="37">
        <v>1925</v>
      </c>
      <c r="E25" s="36">
        <v>1.72</v>
      </c>
      <c r="F25" s="37">
        <f t="shared" si="0"/>
        <v>3311</v>
      </c>
      <c r="G25" s="37"/>
      <c r="H25" s="37"/>
      <c r="I25" s="37"/>
      <c r="J25" s="37">
        <f>F25*10%</f>
        <v>331.1</v>
      </c>
      <c r="K25" s="37"/>
      <c r="L25" s="37"/>
      <c r="M25" s="37">
        <v>649</v>
      </c>
      <c r="N25" s="37"/>
      <c r="O25" s="37"/>
      <c r="P25" s="37"/>
      <c r="Q25" s="37">
        <f t="shared" si="1"/>
        <v>331.1</v>
      </c>
      <c r="R25" s="37">
        <f t="shared" si="2"/>
        <v>4622.200000000001</v>
      </c>
      <c r="S25" s="38"/>
      <c r="T25" s="44">
        <f t="shared" si="4"/>
        <v>55466.40000000001</v>
      </c>
    </row>
    <row r="26" spans="1:20" s="39" customFormat="1" ht="24" customHeight="1">
      <c r="A26" s="45">
        <v>14</v>
      </c>
      <c r="B26" s="36" t="s">
        <v>44</v>
      </c>
      <c r="C26" s="36">
        <v>8</v>
      </c>
      <c r="D26" s="37">
        <v>1825</v>
      </c>
      <c r="E26" s="36">
        <v>0.22</v>
      </c>
      <c r="F26" s="37">
        <f t="shared" si="0"/>
        <v>401.5</v>
      </c>
      <c r="G26" s="37"/>
      <c r="H26" s="37"/>
      <c r="I26" s="37"/>
      <c r="J26" s="37">
        <f>F26*10%</f>
        <v>40.150000000000006</v>
      </c>
      <c r="K26" s="37"/>
      <c r="L26" s="37"/>
      <c r="M26" s="37"/>
      <c r="N26" s="37"/>
      <c r="O26" s="37"/>
      <c r="P26" s="37"/>
      <c r="Q26" s="13">
        <f t="shared" si="1"/>
        <v>40.150000000000006</v>
      </c>
      <c r="R26" s="13">
        <f t="shared" si="2"/>
        <v>481.79999999999995</v>
      </c>
      <c r="S26" s="38"/>
      <c r="T26" s="44">
        <f t="shared" si="4"/>
        <v>5781.599999999999</v>
      </c>
    </row>
    <row r="27" spans="1:20" s="39" customFormat="1" ht="24" customHeight="1">
      <c r="A27" s="45">
        <v>15</v>
      </c>
      <c r="B27" s="36" t="s">
        <v>45</v>
      </c>
      <c r="C27" s="36">
        <v>8</v>
      </c>
      <c r="D27" s="37">
        <v>1825</v>
      </c>
      <c r="E27" s="36">
        <v>0.22</v>
      </c>
      <c r="F27" s="37">
        <f t="shared" si="0"/>
        <v>401.5</v>
      </c>
      <c r="G27" s="37"/>
      <c r="H27" s="37"/>
      <c r="I27" s="37"/>
      <c r="J27" s="37">
        <f>F27*10%</f>
        <v>40.150000000000006</v>
      </c>
      <c r="K27" s="37"/>
      <c r="L27" s="37"/>
      <c r="M27" s="37"/>
      <c r="N27" s="37"/>
      <c r="O27" s="37"/>
      <c r="P27" s="37"/>
      <c r="Q27" s="13">
        <f t="shared" si="1"/>
        <v>40.150000000000006</v>
      </c>
      <c r="R27" s="13">
        <f t="shared" si="2"/>
        <v>481.79999999999995</v>
      </c>
      <c r="S27" s="38"/>
      <c r="T27" s="44">
        <f t="shared" si="4"/>
        <v>5781.599999999999</v>
      </c>
    </row>
    <row r="28" spans="1:20" s="30" customFormat="1" ht="24" customHeight="1">
      <c r="A28" s="43">
        <v>16</v>
      </c>
      <c r="B28" s="12" t="s">
        <v>40</v>
      </c>
      <c r="C28" s="12">
        <v>9</v>
      </c>
      <c r="D28" s="13">
        <v>1925</v>
      </c>
      <c r="E28" s="12">
        <v>1</v>
      </c>
      <c r="F28" s="13">
        <f t="shared" si="0"/>
        <v>1925</v>
      </c>
      <c r="G28" s="13"/>
      <c r="H28" s="13"/>
      <c r="I28" s="13"/>
      <c r="J28" s="13"/>
      <c r="K28" s="13"/>
      <c r="L28" s="13">
        <f>F28*30%</f>
        <v>577.5</v>
      </c>
      <c r="M28" s="13"/>
      <c r="N28" s="13"/>
      <c r="O28" s="13"/>
      <c r="P28" s="13"/>
      <c r="Q28" s="13">
        <f t="shared" si="1"/>
        <v>192.5</v>
      </c>
      <c r="R28" s="13">
        <f t="shared" si="2"/>
        <v>2695</v>
      </c>
      <c r="S28" s="22"/>
      <c r="T28" s="44">
        <f t="shared" si="4"/>
        <v>32340</v>
      </c>
    </row>
    <row r="29" spans="1:20" s="31" customFormat="1" ht="24" customHeight="1">
      <c r="A29" s="43">
        <v>17</v>
      </c>
      <c r="B29" s="12" t="s">
        <v>41</v>
      </c>
      <c r="C29" s="12">
        <v>9</v>
      </c>
      <c r="D29" s="13">
        <v>1925</v>
      </c>
      <c r="E29" s="12">
        <v>0.5</v>
      </c>
      <c r="F29" s="13">
        <f t="shared" si="0"/>
        <v>962.5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 t="shared" si="1"/>
        <v>96.25</v>
      </c>
      <c r="R29" s="13">
        <f t="shared" si="2"/>
        <v>1058.75</v>
      </c>
      <c r="S29" s="22"/>
      <c r="T29" s="44">
        <f t="shared" si="4"/>
        <v>12705</v>
      </c>
    </row>
    <row r="30" spans="1:20" s="31" customFormat="1" ht="24" customHeight="1">
      <c r="A30" s="43">
        <v>18</v>
      </c>
      <c r="B30" s="12" t="s">
        <v>19</v>
      </c>
      <c r="C30" s="12">
        <v>9</v>
      </c>
      <c r="D30" s="13">
        <v>1925</v>
      </c>
      <c r="E30" s="12">
        <v>1</v>
      </c>
      <c r="F30" s="13">
        <f t="shared" si="0"/>
        <v>1925</v>
      </c>
      <c r="G30" s="13"/>
      <c r="H30" s="13"/>
      <c r="I30" s="13"/>
      <c r="J30" s="13">
        <f>F30*10%</f>
        <v>192.5</v>
      </c>
      <c r="K30" s="13"/>
      <c r="L30" s="13"/>
      <c r="M30" s="13"/>
      <c r="N30" s="13"/>
      <c r="O30" s="13"/>
      <c r="P30" s="13"/>
      <c r="Q30" s="13">
        <f t="shared" si="1"/>
        <v>192.5</v>
      </c>
      <c r="R30" s="13">
        <f t="shared" si="2"/>
        <v>2310</v>
      </c>
      <c r="S30" s="22"/>
      <c r="T30" s="44">
        <f t="shared" si="4"/>
        <v>27720</v>
      </c>
    </row>
    <row r="31" spans="1:20" s="31" customFormat="1" ht="24" customHeight="1">
      <c r="A31" s="43">
        <v>19</v>
      </c>
      <c r="B31" s="12" t="s">
        <v>19</v>
      </c>
      <c r="C31" s="12">
        <v>8</v>
      </c>
      <c r="D31" s="13">
        <v>1825</v>
      </c>
      <c r="E31" s="12">
        <v>1</v>
      </c>
      <c r="F31" s="13">
        <f t="shared" si="0"/>
        <v>1825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 t="shared" si="1"/>
        <v>182.5</v>
      </c>
      <c r="R31" s="13">
        <f t="shared" si="2"/>
        <v>2007.5</v>
      </c>
      <c r="S31" s="22"/>
      <c r="T31" s="44">
        <f t="shared" si="4"/>
        <v>24090</v>
      </c>
    </row>
    <row r="32" spans="1:20" ht="24" customHeight="1">
      <c r="A32" s="43">
        <v>20</v>
      </c>
      <c r="B32" s="12" t="s">
        <v>19</v>
      </c>
      <c r="C32" s="12">
        <v>11</v>
      </c>
      <c r="D32" s="13">
        <v>2193</v>
      </c>
      <c r="E32" s="12">
        <v>1</v>
      </c>
      <c r="F32" s="13">
        <f t="shared" si="0"/>
        <v>2193</v>
      </c>
      <c r="G32" s="13"/>
      <c r="H32" s="13"/>
      <c r="I32" s="13"/>
      <c r="J32" s="13"/>
      <c r="K32" s="13"/>
      <c r="L32" s="13">
        <f>F32*30%</f>
        <v>657.9</v>
      </c>
      <c r="M32" s="13"/>
      <c r="N32" s="13"/>
      <c r="O32" s="13"/>
      <c r="P32" s="13"/>
      <c r="Q32" s="13">
        <f t="shared" si="1"/>
        <v>219.3</v>
      </c>
      <c r="R32" s="13">
        <f t="shared" si="2"/>
        <v>3070.2000000000003</v>
      </c>
      <c r="S32" s="22"/>
      <c r="T32" s="44">
        <f t="shared" si="4"/>
        <v>36842.4</v>
      </c>
    </row>
    <row r="33" spans="1:20" ht="24" customHeight="1">
      <c r="A33" s="43">
        <v>21</v>
      </c>
      <c r="B33" s="12" t="s">
        <v>13</v>
      </c>
      <c r="C33" s="12">
        <v>8</v>
      </c>
      <c r="D33" s="13">
        <v>1825</v>
      </c>
      <c r="E33" s="12">
        <v>1</v>
      </c>
      <c r="F33" s="13">
        <f t="shared" si="0"/>
        <v>1825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2"/>
        <v>1825</v>
      </c>
      <c r="S33" s="22"/>
      <c r="T33" s="44">
        <f t="shared" si="4"/>
        <v>21900</v>
      </c>
    </row>
    <row r="34" spans="1:20" ht="24" customHeight="1">
      <c r="A34" s="43">
        <v>22</v>
      </c>
      <c r="B34" s="12" t="s">
        <v>32</v>
      </c>
      <c r="C34" s="12">
        <v>4</v>
      </c>
      <c r="D34" s="13">
        <v>1414</v>
      </c>
      <c r="E34" s="12">
        <v>0.5</v>
      </c>
      <c r="F34" s="13">
        <f t="shared" si="0"/>
        <v>707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2"/>
        <v>707</v>
      </c>
      <c r="S34" s="22"/>
      <c r="T34" s="44">
        <f t="shared" si="4"/>
        <v>8484</v>
      </c>
    </row>
    <row r="35" spans="1:20" ht="24" customHeight="1">
      <c r="A35" s="43">
        <v>23</v>
      </c>
      <c r="B35" s="12" t="s">
        <v>33</v>
      </c>
      <c r="C35" s="12">
        <v>5</v>
      </c>
      <c r="D35" s="13">
        <v>1514</v>
      </c>
      <c r="E35" s="12">
        <v>0.5</v>
      </c>
      <c r="F35" s="13">
        <f t="shared" si="0"/>
        <v>757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f t="shared" si="2"/>
        <v>757</v>
      </c>
      <c r="S35" s="22"/>
      <c r="T35" s="44">
        <f t="shared" si="4"/>
        <v>9084</v>
      </c>
    </row>
    <row r="36" spans="1:20" ht="24" customHeight="1">
      <c r="A36" s="33">
        <v>24</v>
      </c>
      <c r="B36" s="18" t="s">
        <v>34</v>
      </c>
      <c r="C36" s="18">
        <v>9</v>
      </c>
      <c r="D36" s="19">
        <v>1925</v>
      </c>
      <c r="E36" s="18">
        <v>0.5</v>
      </c>
      <c r="F36" s="19">
        <f t="shared" si="0"/>
        <v>962.5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>
        <f>F36*10%</f>
        <v>96.25</v>
      </c>
      <c r="R36" s="13">
        <f t="shared" si="2"/>
        <v>1058.75</v>
      </c>
      <c r="S36" s="20">
        <f>R36*12</f>
        <v>12705</v>
      </c>
      <c r="T36" s="44">
        <f t="shared" si="4"/>
        <v>12705</v>
      </c>
    </row>
    <row r="37" spans="1:20" ht="24" customHeight="1">
      <c r="A37" s="33">
        <v>25</v>
      </c>
      <c r="B37" s="18" t="s">
        <v>35</v>
      </c>
      <c r="C37" s="18">
        <v>6</v>
      </c>
      <c r="D37" s="19">
        <v>1614</v>
      </c>
      <c r="E37" s="18">
        <v>0.5</v>
      </c>
      <c r="F37" s="19">
        <f t="shared" si="0"/>
        <v>807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3"/>
      <c r="R37" s="13">
        <f t="shared" si="2"/>
        <v>807</v>
      </c>
      <c r="S37" s="23"/>
      <c r="T37" s="44">
        <f t="shared" si="4"/>
        <v>9684</v>
      </c>
    </row>
    <row r="38" spans="1:20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F38*8%</f>
        <v>111.44</v>
      </c>
      <c r="Q38" s="13"/>
      <c r="R38" s="13">
        <f t="shared" si="2"/>
        <v>1504.44</v>
      </c>
      <c r="S38" s="23"/>
      <c r="T38" s="44">
        <f t="shared" si="4"/>
        <v>18053.28</v>
      </c>
    </row>
    <row r="39" spans="1:20" ht="24" customHeight="1">
      <c r="A39" s="33">
        <v>27</v>
      </c>
      <c r="B39" s="18" t="s">
        <v>36</v>
      </c>
      <c r="C39" s="18">
        <v>4</v>
      </c>
      <c r="D39" s="19">
        <v>1414</v>
      </c>
      <c r="E39" s="18">
        <v>1</v>
      </c>
      <c r="F39" s="19">
        <f t="shared" si="0"/>
        <v>1414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F39*8%</f>
        <v>113.12</v>
      </c>
      <c r="Q39" s="13"/>
      <c r="R39" s="13">
        <f t="shared" si="2"/>
        <v>1527.12</v>
      </c>
      <c r="S39" s="23"/>
      <c r="T39" s="44">
        <f t="shared" si="4"/>
        <v>18325.44</v>
      </c>
    </row>
    <row r="40" spans="1:20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3"/>
      <c r="R40" s="13">
        <f t="shared" si="2"/>
        <v>1378</v>
      </c>
      <c r="S40" s="23"/>
      <c r="T40" s="44">
        <f t="shared" si="4"/>
        <v>16536</v>
      </c>
    </row>
    <row r="41" spans="1:20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>
        <v>770</v>
      </c>
      <c r="Q41" s="13"/>
      <c r="R41" s="13">
        <f t="shared" si="2"/>
        <v>4988</v>
      </c>
      <c r="S41" s="23"/>
      <c r="T41" s="44">
        <f t="shared" si="4"/>
        <v>59856</v>
      </c>
    </row>
    <row r="42" spans="1:20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414.9</v>
      </c>
      <c r="I42" s="19"/>
      <c r="J42" s="19"/>
      <c r="K42" s="19"/>
      <c r="L42" s="19"/>
      <c r="M42" s="19"/>
      <c r="N42" s="19"/>
      <c r="O42" s="19"/>
      <c r="P42" s="19"/>
      <c r="Q42" s="13"/>
      <c r="R42" s="13">
        <f t="shared" si="2"/>
        <v>3180.9</v>
      </c>
      <c r="S42" s="23"/>
      <c r="T42" s="44">
        <f t="shared" si="4"/>
        <v>38170.8</v>
      </c>
    </row>
    <row r="43" spans="1:20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3"/>
      <c r="R43" s="13">
        <f t="shared" si="2"/>
        <v>689</v>
      </c>
      <c r="S43" s="23"/>
      <c r="T43" s="44">
        <f t="shared" si="4"/>
        <v>8268</v>
      </c>
    </row>
    <row r="44" spans="1:20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3"/>
      <c r="R44" s="13">
        <f t="shared" si="2"/>
        <v>1445</v>
      </c>
      <c r="S44" s="23"/>
      <c r="T44" s="44">
        <v>8670</v>
      </c>
    </row>
    <row r="45" spans="1:20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F45*5%</f>
        <v>310.05</v>
      </c>
      <c r="Q45" s="13"/>
      <c r="R45" s="13">
        <f t="shared" si="2"/>
        <v>6511.05</v>
      </c>
      <c r="S45" s="23"/>
      <c r="T45" s="44">
        <f t="shared" si="4"/>
        <v>78132.6</v>
      </c>
    </row>
    <row r="46" spans="1:20" ht="17.25" customHeight="1" thickBot="1">
      <c r="A46" s="47"/>
      <c r="B46" s="48" t="s">
        <v>2</v>
      </c>
      <c r="C46" s="48"/>
      <c r="D46" s="49">
        <f aca="true" t="shared" si="5" ref="D46:T46">SUM(D12:D45)</f>
        <v>63264.65</v>
      </c>
      <c r="E46" s="48">
        <f t="shared" si="5"/>
        <v>46.919999999999995</v>
      </c>
      <c r="F46" s="49">
        <f t="shared" si="5"/>
        <v>89917.07500000001</v>
      </c>
      <c r="G46" s="49">
        <f t="shared" si="5"/>
        <v>1349.2</v>
      </c>
      <c r="H46" s="49">
        <f t="shared" si="5"/>
        <v>545.9</v>
      </c>
      <c r="I46" s="49">
        <f t="shared" si="5"/>
        <v>246.38250000000002</v>
      </c>
      <c r="J46" s="49">
        <f t="shared" si="5"/>
        <v>929.225</v>
      </c>
      <c r="K46" s="49">
        <f t="shared" si="5"/>
        <v>1838.508</v>
      </c>
      <c r="L46" s="49">
        <f t="shared" si="5"/>
        <v>13263.9855</v>
      </c>
      <c r="M46" s="49">
        <f t="shared" si="5"/>
        <v>6324.45</v>
      </c>
      <c r="N46" s="49">
        <f t="shared" si="5"/>
        <v>4376.8099999999995</v>
      </c>
      <c r="O46" s="49">
        <f t="shared" si="5"/>
        <v>855.56</v>
      </c>
      <c r="P46" s="49">
        <f t="shared" si="5"/>
        <v>1304.61</v>
      </c>
      <c r="Q46" s="49">
        <f t="shared" si="5"/>
        <v>6644.8075</v>
      </c>
      <c r="R46" s="49">
        <f t="shared" si="5"/>
        <v>127596.50749999999</v>
      </c>
      <c r="S46" s="49">
        <f t="shared" si="5"/>
        <v>12705</v>
      </c>
      <c r="T46" s="50">
        <f t="shared" si="5"/>
        <v>1522488.1200000003</v>
      </c>
    </row>
    <row r="47" spans="1:20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</row>
    <row r="48" spans="1:20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25"/>
      <c r="N48" s="101" t="s">
        <v>55</v>
      </c>
      <c r="O48" s="101"/>
      <c r="P48" s="25"/>
      <c r="Q48" s="1"/>
      <c r="R48" s="1"/>
      <c r="S48" s="1"/>
      <c r="T48" s="1"/>
    </row>
    <row r="49" spans="1:20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25"/>
      <c r="N49" s="25"/>
      <c r="O49" s="25"/>
      <c r="P49" s="25"/>
      <c r="Q49" s="1"/>
      <c r="R49" s="1"/>
      <c r="S49" s="1"/>
      <c r="T49" s="1"/>
    </row>
    <row r="50" spans="1:20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25"/>
      <c r="N50" s="25" t="s">
        <v>27</v>
      </c>
      <c r="O50" s="25"/>
      <c r="P50" s="25"/>
      <c r="Q50" s="1"/>
      <c r="R50" s="1"/>
      <c r="S50" s="1"/>
      <c r="T50" s="1"/>
    </row>
    <row r="51" spans="1:20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9"/>
      <c r="K51" s="99"/>
      <c r="L51" s="14"/>
      <c r="M51" s="1"/>
      <c r="N51" s="1"/>
      <c r="O51" s="1"/>
      <c r="P51" s="1"/>
      <c r="Q51" s="1"/>
      <c r="R51" s="1"/>
      <c r="S51" s="1"/>
      <c r="T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0">
    <mergeCell ref="O2:R2"/>
    <mergeCell ref="O3:R3"/>
    <mergeCell ref="Q9:Q11"/>
    <mergeCell ref="J10:J11"/>
    <mergeCell ref="L10:L11"/>
    <mergeCell ref="H7:K7"/>
    <mergeCell ref="C3:D3"/>
    <mergeCell ref="F6:M6"/>
    <mergeCell ref="J51:K51"/>
    <mergeCell ref="N48:O48"/>
    <mergeCell ref="D9:D11"/>
    <mergeCell ref="E9:E11"/>
    <mergeCell ref="A9:A11"/>
    <mergeCell ref="M9:O9"/>
    <mergeCell ref="B9:B11"/>
    <mergeCell ref="F9:F11"/>
    <mergeCell ref="T9:T11"/>
    <mergeCell ref="R9:R11"/>
    <mergeCell ref="J9:L9"/>
    <mergeCell ref="K10:K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1" min="6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A1">
      <selection activeCell="M16" sqref="M1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96" t="s">
        <v>59</v>
      </c>
      <c r="Q2" s="96"/>
      <c r="R2" s="96"/>
      <c r="S2" s="96"/>
    </row>
    <row r="3" spans="3:19" ht="21" customHeight="1">
      <c r="C3" s="96" t="s">
        <v>49</v>
      </c>
      <c r="D3" s="96"/>
      <c r="P3" s="96" t="s">
        <v>65</v>
      </c>
      <c r="Q3" s="96"/>
      <c r="R3" s="96"/>
      <c r="S3" s="96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97" t="s">
        <v>63</v>
      </c>
      <c r="G6" s="97"/>
      <c r="H6" s="97"/>
      <c r="I6" s="97"/>
      <c r="J6" s="97"/>
      <c r="K6" s="97"/>
      <c r="L6" s="97"/>
      <c r="M6" s="97"/>
      <c r="N6" s="97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95" t="s">
        <v>7</v>
      </c>
      <c r="N9" s="95"/>
      <c r="O9" s="95"/>
      <c r="P9" s="95"/>
      <c r="Q9" s="32"/>
      <c r="R9" s="95" t="s">
        <v>24</v>
      </c>
      <c r="S9" s="95" t="s">
        <v>1</v>
      </c>
      <c r="T9" s="42"/>
      <c r="U9" s="79" t="s">
        <v>12</v>
      </c>
    </row>
    <row r="10" spans="1:21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64</v>
      </c>
      <c r="R10" s="83"/>
      <c r="S10" s="83"/>
      <c r="T10" s="21"/>
      <c r="U10" s="80"/>
    </row>
    <row r="11" spans="1:21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0.1</v>
      </c>
      <c r="N11" s="8">
        <v>0.2</v>
      </c>
      <c r="O11" s="8" t="s">
        <v>22</v>
      </c>
      <c r="P11" s="7"/>
      <c r="Q11" s="7" t="s">
        <v>29</v>
      </c>
      <c r="R11" s="83"/>
      <c r="S11" s="83"/>
      <c r="T11" s="15"/>
      <c r="U11" s="81"/>
    </row>
    <row r="12" spans="1:21" ht="20.25">
      <c r="A12" s="43">
        <v>1</v>
      </c>
      <c r="B12" s="12" t="s">
        <v>18</v>
      </c>
      <c r="C12" s="12">
        <v>13</v>
      </c>
      <c r="D12" s="13">
        <v>2527</v>
      </c>
      <c r="E12" s="12">
        <v>1</v>
      </c>
      <c r="F12" s="13">
        <f aca="true" t="shared" si="0" ref="F12:F45">D12*E12</f>
        <v>2527</v>
      </c>
      <c r="G12" s="13">
        <v>236</v>
      </c>
      <c r="H12" s="13"/>
      <c r="I12" s="13">
        <f>F12*5%</f>
        <v>126.35000000000001</v>
      </c>
      <c r="J12" s="13"/>
      <c r="K12" s="13">
        <f>F12*20%</f>
        <v>505.40000000000003</v>
      </c>
      <c r="L12" s="13"/>
      <c r="M12" s="13"/>
      <c r="N12" s="13"/>
      <c r="O12" s="13"/>
      <c r="P12" s="13"/>
      <c r="Q12" s="13"/>
      <c r="R12" s="13">
        <f aca="true" t="shared" si="1" ref="R12:R32">F12*10%</f>
        <v>252.70000000000002</v>
      </c>
      <c r="S12" s="13">
        <f>SUM(F12:R12)</f>
        <v>3647.45</v>
      </c>
      <c r="T12" s="22"/>
      <c r="U12" s="44">
        <f>S12+('15,09,15'!S12*11)</f>
        <v>42043.49999999999</v>
      </c>
    </row>
    <row r="13" spans="1:21" ht="20.25">
      <c r="A13" s="43">
        <v>2</v>
      </c>
      <c r="B13" s="12" t="s">
        <v>23</v>
      </c>
      <c r="C13" s="12"/>
      <c r="D13" s="13">
        <f>D12*95%</f>
        <v>2400.65</v>
      </c>
      <c r="E13" s="12">
        <v>1.5</v>
      </c>
      <c r="F13" s="13">
        <f t="shared" si="0"/>
        <v>3600.9750000000004</v>
      </c>
      <c r="G13" s="13"/>
      <c r="H13" s="13"/>
      <c r="I13" s="13">
        <f>D13*5%</f>
        <v>120.03250000000001</v>
      </c>
      <c r="J13" s="13"/>
      <c r="K13" s="13"/>
      <c r="L13" s="13">
        <f>F13*30%</f>
        <v>1080.2925</v>
      </c>
      <c r="M13" s="13"/>
      <c r="N13" s="13"/>
      <c r="O13" s="13"/>
      <c r="P13" s="13"/>
      <c r="Q13" s="13"/>
      <c r="R13" s="13">
        <f t="shared" si="1"/>
        <v>360.0975000000001</v>
      </c>
      <c r="S13" s="13">
        <f aca="true" t="shared" si="2" ref="S13:S45">SUM(F13:R13)</f>
        <v>5161.3975</v>
      </c>
      <c r="T13" s="22"/>
      <c r="U13" s="44">
        <f>S13+('15,09,15'!S13*11)</f>
        <v>56769.245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2360</v>
      </c>
      <c r="E14" s="36">
        <v>3.34</v>
      </c>
      <c r="F14" s="37">
        <f t="shared" si="0"/>
        <v>7882.4</v>
      </c>
      <c r="G14" s="37">
        <v>472</v>
      </c>
      <c r="H14" s="37"/>
      <c r="I14" s="37"/>
      <c r="J14" s="37"/>
      <c r="K14" s="37"/>
      <c r="L14" s="37">
        <f aca="true" t="shared" si="3" ref="L14:L19">F14*0.3</f>
        <v>2364.72</v>
      </c>
      <c r="M14" s="37"/>
      <c r="N14" s="37">
        <v>1038.4</v>
      </c>
      <c r="O14" s="37">
        <v>894.83</v>
      </c>
      <c r="P14" s="37"/>
      <c r="Q14" s="37"/>
      <c r="R14" s="37">
        <f t="shared" si="1"/>
        <v>788.24</v>
      </c>
      <c r="S14" s="13">
        <f t="shared" si="2"/>
        <v>13440.589999999998</v>
      </c>
      <c r="T14" s="38"/>
      <c r="U14" s="44">
        <f>S14+('15,09,15'!S14*11)</f>
        <v>147523.21999999997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2360</v>
      </c>
      <c r="E15" s="36">
        <v>5.78</v>
      </c>
      <c r="F15" s="37">
        <f t="shared" si="0"/>
        <v>13640.800000000001</v>
      </c>
      <c r="G15" s="37">
        <v>236</v>
      </c>
      <c r="H15" s="37"/>
      <c r="I15" s="37"/>
      <c r="J15" s="37"/>
      <c r="K15" s="37"/>
      <c r="L15" s="37">
        <f t="shared" si="3"/>
        <v>4092.2400000000002</v>
      </c>
      <c r="M15" s="37"/>
      <c r="N15" s="37">
        <v>2360</v>
      </c>
      <c r="O15" s="37">
        <v>2053.19</v>
      </c>
      <c r="P15" s="37"/>
      <c r="Q15" s="37"/>
      <c r="R15" s="37">
        <f t="shared" si="1"/>
        <v>1364.0800000000002</v>
      </c>
      <c r="S15" s="13">
        <f t="shared" si="2"/>
        <v>23746.31</v>
      </c>
      <c r="T15" s="38"/>
      <c r="U15" s="44">
        <f>S15+('15,09,15'!S15*11)</f>
        <v>235912.65999999997</v>
      </c>
    </row>
    <row r="16" spans="1:21" s="39" customFormat="1" ht="18" customHeight="1">
      <c r="A16" s="45">
        <v>4</v>
      </c>
      <c r="B16" s="36" t="s">
        <v>46</v>
      </c>
      <c r="C16" s="36">
        <v>12</v>
      </c>
      <c r="D16" s="37">
        <v>2360</v>
      </c>
      <c r="E16" s="36">
        <v>2.19</v>
      </c>
      <c r="F16" s="37">
        <f t="shared" si="0"/>
        <v>5168.4</v>
      </c>
      <c r="G16" s="37"/>
      <c r="H16" s="37"/>
      <c r="I16" s="37"/>
      <c r="J16" s="37"/>
      <c r="K16" s="37"/>
      <c r="L16" s="37">
        <f t="shared" si="3"/>
        <v>1550.5199999999998</v>
      </c>
      <c r="M16" s="37">
        <f>F16*10%</f>
        <v>516.84</v>
      </c>
      <c r="N16" s="37">
        <v>885</v>
      </c>
      <c r="O16" s="37">
        <v>281.89</v>
      </c>
      <c r="P16" s="37">
        <v>855.56</v>
      </c>
      <c r="Q16" s="37"/>
      <c r="R16" s="37">
        <f t="shared" si="1"/>
        <v>516.84</v>
      </c>
      <c r="S16" s="13">
        <f t="shared" si="2"/>
        <v>9775.05</v>
      </c>
      <c r="T16" s="38"/>
      <c r="U16" s="44">
        <f>S16+('15,09,15'!S16*11)</f>
        <v>119860.135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2193</v>
      </c>
      <c r="E17" s="36">
        <v>1.84</v>
      </c>
      <c r="F17" s="37">
        <f t="shared" si="0"/>
        <v>4035.1200000000003</v>
      </c>
      <c r="G17" s="37"/>
      <c r="H17" s="37"/>
      <c r="I17" s="37"/>
      <c r="J17" s="37"/>
      <c r="K17" s="37"/>
      <c r="L17" s="37">
        <f t="shared" si="3"/>
        <v>1210.536</v>
      </c>
      <c r="M17" s="37"/>
      <c r="N17" s="37">
        <v>438.6</v>
      </c>
      <c r="O17" s="37">
        <v>511.7</v>
      </c>
      <c r="P17" s="37"/>
      <c r="Q17" s="37"/>
      <c r="R17" s="37">
        <f t="shared" si="1"/>
        <v>403.51200000000006</v>
      </c>
      <c r="S17" s="37">
        <f t="shared" si="2"/>
        <v>6599.468000000001</v>
      </c>
      <c r="T17" s="38"/>
      <c r="U17" s="44">
        <f>S17+('15,09,15'!S17*11)</f>
        <v>71143.882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2193</v>
      </c>
      <c r="E18" s="36">
        <v>1.64</v>
      </c>
      <c r="F18" s="37">
        <f t="shared" si="0"/>
        <v>3596.52</v>
      </c>
      <c r="G18" s="37"/>
      <c r="H18" s="37"/>
      <c r="I18" s="37"/>
      <c r="J18" s="37"/>
      <c r="K18" s="37"/>
      <c r="L18" s="37">
        <f t="shared" si="3"/>
        <v>1078.956</v>
      </c>
      <c r="M18" s="37"/>
      <c r="N18" s="37">
        <v>548.25</v>
      </c>
      <c r="O18" s="37">
        <v>134.02</v>
      </c>
      <c r="P18" s="37"/>
      <c r="Q18" s="37"/>
      <c r="R18" s="37">
        <f t="shared" si="1"/>
        <v>359.65200000000004</v>
      </c>
      <c r="S18" s="37">
        <f t="shared" si="2"/>
        <v>5717.398</v>
      </c>
      <c r="T18" s="38"/>
      <c r="U18" s="44">
        <f>S18+('15,09,15'!S18*11)</f>
        <v>62901.821999999986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2193</v>
      </c>
      <c r="E19" s="36">
        <v>0.99</v>
      </c>
      <c r="F19" s="37">
        <f t="shared" si="0"/>
        <v>2171.07</v>
      </c>
      <c r="G19" s="37"/>
      <c r="H19" s="37"/>
      <c r="I19" s="37"/>
      <c r="J19" s="37"/>
      <c r="K19" s="37"/>
      <c r="L19" s="37">
        <f t="shared" si="3"/>
        <v>651.321</v>
      </c>
      <c r="M19" s="37"/>
      <c r="N19" s="37"/>
      <c r="O19" s="37">
        <v>60.92</v>
      </c>
      <c r="P19" s="37"/>
      <c r="Q19" s="37"/>
      <c r="R19" s="37">
        <f t="shared" si="1"/>
        <v>217.10700000000003</v>
      </c>
      <c r="S19" s="37">
        <f t="shared" si="2"/>
        <v>3100.418</v>
      </c>
      <c r="T19" s="38"/>
      <c r="U19" s="44">
        <f>S19+('15,09,15'!S19*11)</f>
        <v>34110.231999999996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2026</v>
      </c>
      <c r="E20" s="36">
        <v>1.22</v>
      </c>
      <c r="F20" s="37">
        <f t="shared" si="0"/>
        <v>2471.72</v>
      </c>
      <c r="G20" s="37"/>
      <c r="H20" s="37"/>
      <c r="I20" s="37"/>
      <c r="J20" s="37"/>
      <c r="K20" s="37">
        <f>F20*20%</f>
        <v>494.344</v>
      </c>
      <c r="L20" s="37"/>
      <c r="M20" s="37"/>
      <c r="N20" s="37">
        <v>405.2</v>
      </c>
      <c r="O20" s="37">
        <v>303.9</v>
      </c>
      <c r="P20" s="37"/>
      <c r="Q20" s="37"/>
      <c r="R20" s="37">
        <f t="shared" si="1"/>
        <v>247.172</v>
      </c>
      <c r="S20" s="37">
        <f t="shared" si="2"/>
        <v>3922.336</v>
      </c>
      <c r="T20" s="38"/>
      <c r="U20" s="44">
        <f>S20+('15,09,15'!S20*11)</f>
        <v>43149.56800000001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2026</v>
      </c>
      <c r="E21" s="36">
        <v>1.44</v>
      </c>
      <c r="F21" s="37">
        <f t="shared" si="0"/>
        <v>2917.44</v>
      </c>
      <c r="G21" s="37">
        <v>405.2</v>
      </c>
      <c r="H21" s="37"/>
      <c r="I21" s="37"/>
      <c r="J21" s="37"/>
      <c r="K21" s="37">
        <f>F21*20%</f>
        <v>583.488</v>
      </c>
      <c r="L21" s="37"/>
      <c r="M21" s="37"/>
      <c r="N21" s="37"/>
      <c r="O21" s="37"/>
      <c r="P21" s="37"/>
      <c r="Q21" s="37"/>
      <c r="R21" s="37">
        <f t="shared" si="1"/>
        <v>291.744</v>
      </c>
      <c r="S21" s="37">
        <f t="shared" si="2"/>
        <v>4197.871999999999</v>
      </c>
      <c r="T21" s="38"/>
      <c r="U21" s="44">
        <f>S21+('15,09,15'!S21*11)</f>
        <v>46991.216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2026</v>
      </c>
      <c r="E22" s="36">
        <v>0.63</v>
      </c>
      <c r="F22" s="37">
        <f t="shared" si="0"/>
        <v>1276.38</v>
      </c>
      <c r="G22" s="37"/>
      <c r="H22" s="37"/>
      <c r="I22" s="37"/>
      <c r="J22" s="37"/>
      <c r="K22" s="37">
        <f>(F22+G22)*20%</f>
        <v>255.27600000000004</v>
      </c>
      <c r="L22" s="37"/>
      <c r="M22" s="37"/>
      <c r="N22" s="37"/>
      <c r="O22" s="37"/>
      <c r="P22" s="37"/>
      <c r="Q22" s="37"/>
      <c r="R22" s="37">
        <f t="shared" si="1"/>
        <v>127.63800000000002</v>
      </c>
      <c r="S22" s="37">
        <f t="shared" si="2"/>
        <v>1659.294</v>
      </c>
      <c r="T22" s="38"/>
      <c r="U22" s="44">
        <f>S22+('15,09,15'!S22*11)</f>
        <v>20661.552000000003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1925</v>
      </c>
      <c r="E23" s="36">
        <v>0.94</v>
      </c>
      <c r="F23" s="37">
        <f t="shared" si="0"/>
        <v>1809.5</v>
      </c>
      <c r="G23" s="37"/>
      <c r="H23" s="37"/>
      <c r="I23" s="37"/>
      <c r="J23" s="37">
        <f>F23*10%</f>
        <v>180.95000000000002</v>
      </c>
      <c r="K23" s="37"/>
      <c r="L23" s="37"/>
      <c r="M23" s="37"/>
      <c r="N23" s="37"/>
      <c r="O23" s="37">
        <v>136.36</v>
      </c>
      <c r="P23" s="37"/>
      <c r="Q23" s="37"/>
      <c r="R23" s="37">
        <f t="shared" si="1"/>
        <v>180.95000000000002</v>
      </c>
      <c r="S23" s="37">
        <f t="shared" si="2"/>
        <v>2307.7599999999998</v>
      </c>
      <c r="T23" s="38"/>
      <c r="U23" s="44">
        <f>S23+('15,09,15'!S23*11)</f>
        <v>24836.727999999996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1925</v>
      </c>
      <c r="E24" s="36">
        <v>0.75</v>
      </c>
      <c r="F24" s="37">
        <f t="shared" si="0"/>
        <v>1443.75</v>
      </c>
      <c r="G24" s="37"/>
      <c r="H24" s="37"/>
      <c r="I24" s="37"/>
      <c r="J24" s="37">
        <f>F24*10%</f>
        <v>144.375</v>
      </c>
      <c r="K24" s="37"/>
      <c r="L24" s="37"/>
      <c r="M24" s="37"/>
      <c r="N24" s="37"/>
      <c r="O24" s="37"/>
      <c r="P24" s="37"/>
      <c r="Q24" s="37"/>
      <c r="R24" s="37">
        <f t="shared" si="1"/>
        <v>144.375</v>
      </c>
      <c r="S24" s="37">
        <f t="shared" si="2"/>
        <v>1732.5</v>
      </c>
      <c r="T24" s="38"/>
      <c r="U24" s="44">
        <f>S24+('15,09,15'!S24*11)</f>
        <v>19388.38</v>
      </c>
    </row>
    <row r="25" spans="1:21" s="39" customFormat="1" ht="24" customHeight="1">
      <c r="A25" s="45">
        <v>13</v>
      </c>
      <c r="B25" s="36" t="s">
        <v>45</v>
      </c>
      <c r="C25" s="36">
        <v>9</v>
      </c>
      <c r="D25" s="37">
        <v>1925</v>
      </c>
      <c r="E25" s="36">
        <v>1.72</v>
      </c>
      <c r="F25" s="37">
        <f t="shared" si="0"/>
        <v>3311</v>
      </c>
      <c r="G25" s="37"/>
      <c r="H25" s="37"/>
      <c r="I25" s="37"/>
      <c r="J25" s="37">
        <f>F25*10%</f>
        <v>331.1</v>
      </c>
      <c r="K25" s="37"/>
      <c r="L25" s="37"/>
      <c r="M25" s="37"/>
      <c r="N25" s="37">
        <v>649</v>
      </c>
      <c r="O25" s="37"/>
      <c r="P25" s="37"/>
      <c r="Q25" s="37"/>
      <c r="R25" s="37">
        <f t="shared" si="1"/>
        <v>331.1</v>
      </c>
      <c r="S25" s="37">
        <f t="shared" si="2"/>
        <v>4622.200000000001</v>
      </c>
      <c r="T25" s="38"/>
      <c r="U25" s="44">
        <f>S25+('15,09,15'!S25*11)</f>
        <v>44804.914000000004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1825</v>
      </c>
      <c r="E26" s="36">
        <v>0.22</v>
      </c>
      <c r="F26" s="37">
        <f t="shared" si="0"/>
        <v>401.5</v>
      </c>
      <c r="G26" s="37"/>
      <c r="H26" s="37"/>
      <c r="I26" s="37"/>
      <c r="J26" s="37">
        <f>F26*10%</f>
        <v>40.150000000000006</v>
      </c>
      <c r="K26" s="37"/>
      <c r="L26" s="37"/>
      <c r="M26" s="37"/>
      <c r="N26" s="37"/>
      <c r="O26" s="37"/>
      <c r="P26" s="37"/>
      <c r="Q26" s="37"/>
      <c r="R26" s="13">
        <f t="shared" si="1"/>
        <v>40.150000000000006</v>
      </c>
      <c r="S26" s="13">
        <f t="shared" si="2"/>
        <v>481.79999999999995</v>
      </c>
      <c r="T26" s="38"/>
      <c r="U26" s="44">
        <f>S26+('15,09,15'!S26*11)</f>
        <v>5302.44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1825</v>
      </c>
      <c r="E27" s="36">
        <v>0.22</v>
      </c>
      <c r="F27" s="37">
        <f t="shared" si="0"/>
        <v>401.5</v>
      </c>
      <c r="G27" s="37"/>
      <c r="H27" s="37"/>
      <c r="I27" s="37"/>
      <c r="J27" s="37">
        <f>F27*10%</f>
        <v>40.150000000000006</v>
      </c>
      <c r="K27" s="37"/>
      <c r="L27" s="37"/>
      <c r="M27" s="37"/>
      <c r="N27" s="37"/>
      <c r="O27" s="37"/>
      <c r="P27" s="37"/>
      <c r="Q27" s="37"/>
      <c r="R27" s="13">
        <f t="shared" si="1"/>
        <v>40.150000000000006</v>
      </c>
      <c r="S27" s="13">
        <f t="shared" si="2"/>
        <v>481.79999999999995</v>
      </c>
      <c r="T27" s="38"/>
      <c r="U27" s="44">
        <f>S27+('15,09,15'!S27*11)</f>
        <v>5302.44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1925</v>
      </c>
      <c r="E28" s="12">
        <v>1</v>
      </c>
      <c r="F28" s="13">
        <f t="shared" si="0"/>
        <v>1925</v>
      </c>
      <c r="G28" s="13"/>
      <c r="H28" s="13"/>
      <c r="I28" s="13"/>
      <c r="J28" s="13"/>
      <c r="K28" s="13"/>
      <c r="L28" s="13">
        <f>F28*30%</f>
        <v>577.5</v>
      </c>
      <c r="M28" s="13"/>
      <c r="N28" s="13"/>
      <c r="O28" s="13"/>
      <c r="P28" s="13"/>
      <c r="Q28" s="13"/>
      <c r="R28" s="13">
        <f t="shared" si="1"/>
        <v>192.5</v>
      </c>
      <c r="S28" s="13">
        <f t="shared" si="2"/>
        <v>2695</v>
      </c>
      <c r="T28" s="22"/>
      <c r="U28" s="44">
        <f>S28+('15,09,15'!S28*11)</f>
        <v>29660.4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1925</v>
      </c>
      <c r="E29" s="12">
        <v>0.5</v>
      </c>
      <c r="F29" s="13">
        <f t="shared" si="0"/>
        <v>962.5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1"/>
        <v>96.25</v>
      </c>
      <c r="S29" s="13">
        <f t="shared" si="2"/>
        <v>1058.75</v>
      </c>
      <c r="T29" s="22"/>
      <c r="U29" s="44">
        <f>S29+('15,09,15'!S29*11)</f>
        <v>11652.3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1925</v>
      </c>
      <c r="E30" s="12">
        <v>1</v>
      </c>
      <c r="F30" s="13">
        <f t="shared" si="0"/>
        <v>1925</v>
      </c>
      <c r="G30" s="13"/>
      <c r="H30" s="13"/>
      <c r="I30" s="13"/>
      <c r="J30" s="13">
        <f>F30*10%</f>
        <v>192.5</v>
      </c>
      <c r="K30" s="13"/>
      <c r="L30" s="13"/>
      <c r="M30" s="13"/>
      <c r="N30" s="13"/>
      <c r="O30" s="13"/>
      <c r="P30" s="13"/>
      <c r="Q30" s="13"/>
      <c r="R30" s="13">
        <f t="shared" si="1"/>
        <v>192.5</v>
      </c>
      <c r="S30" s="13">
        <f t="shared" si="2"/>
        <v>2310</v>
      </c>
      <c r="T30" s="22"/>
      <c r="U30" s="44">
        <f>S30+('15,09,15'!S30*11)</f>
        <v>26624.4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1825</v>
      </c>
      <c r="E31" s="12">
        <v>1</v>
      </c>
      <c r="F31" s="13">
        <f t="shared" si="0"/>
        <v>1825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1"/>
        <v>182.5</v>
      </c>
      <c r="S31" s="13">
        <f t="shared" si="2"/>
        <v>2007.5</v>
      </c>
      <c r="T31" s="22"/>
      <c r="U31" s="44">
        <f>S31+('15,09,15'!S31*11)</f>
        <v>23194.6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2193</v>
      </c>
      <c r="E32" s="12">
        <v>1</v>
      </c>
      <c r="F32" s="13">
        <f t="shared" si="0"/>
        <v>2193</v>
      </c>
      <c r="G32" s="13"/>
      <c r="H32" s="13"/>
      <c r="I32" s="13"/>
      <c r="J32" s="13"/>
      <c r="K32" s="13"/>
      <c r="L32" s="13">
        <f>F32*30%</f>
        <v>657.9</v>
      </c>
      <c r="M32" s="13"/>
      <c r="N32" s="13"/>
      <c r="O32" s="13"/>
      <c r="P32" s="13"/>
      <c r="Q32" s="13"/>
      <c r="R32" s="13">
        <f t="shared" si="1"/>
        <v>219.3</v>
      </c>
      <c r="S32" s="13">
        <f t="shared" si="2"/>
        <v>3070.2000000000003</v>
      </c>
      <c r="T32" s="22"/>
      <c r="U32" s="44">
        <f>S32+('15,09,15'!S32*11)</f>
        <v>33777.799999999996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1825</v>
      </c>
      <c r="E33" s="12">
        <v>1</v>
      </c>
      <c r="F33" s="13">
        <f t="shared" si="0"/>
        <v>1825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1825</v>
      </c>
      <c r="T33" s="22"/>
      <c r="U33" s="44">
        <f>S33+('15,09,15'!S33*11)</f>
        <v>20085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1414</v>
      </c>
      <c r="E34" s="12">
        <v>0.5</v>
      </c>
      <c r="F34" s="13">
        <f t="shared" si="0"/>
        <v>707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707</v>
      </c>
      <c r="T34" s="22"/>
      <c r="U34" s="44">
        <f>S34+('15,09,15'!S34*11)</f>
        <v>8423.5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1514</v>
      </c>
      <c r="E35" s="12">
        <v>0.5</v>
      </c>
      <c r="F35" s="13">
        <f t="shared" si="0"/>
        <v>757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757</v>
      </c>
      <c r="T35" s="22"/>
      <c r="U35" s="44">
        <f>S35+('15,09,15'!S35*11)</f>
        <v>8528.5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1925</v>
      </c>
      <c r="E36" s="18">
        <v>0.5</v>
      </c>
      <c r="F36" s="19">
        <f t="shared" si="0"/>
        <v>962.5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96.25</v>
      </c>
      <c r="S36" s="13">
        <f t="shared" si="2"/>
        <v>1058.75</v>
      </c>
      <c r="T36" s="20">
        <f>S36*12</f>
        <v>12705</v>
      </c>
      <c r="U36" s="44">
        <f>S36+('15,09,15'!S36*11)</f>
        <v>11652.3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1614</v>
      </c>
      <c r="E37" s="18">
        <v>0.5</v>
      </c>
      <c r="F37" s="19">
        <f t="shared" si="0"/>
        <v>807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807</v>
      </c>
      <c r="T37" s="23"/>
      <c r="U37" s="44">
        <f>S37+('15,09,15'!S37*11)</f>
        <v>8875.5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111.44</v>
      </c>
      <c r="R38" s="13"/>
      <c r="S38" s="13">
        <f t="shared" si="2"/>
        <v>1504.44</v>
      </c>
      <c r="T38" s="23"/>
      <c r="U38" s="44">
        <f>S38+('15,09,15'!S38*11)</f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1414</v>
      </c>
      <c r="E39" s="18">
        <v>1</v>
      </c>
      <c r="F39" s="19">
        <f t="shared" si="0"/>
        <v>1414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F39*8%</f>
        <v>113.12</v>
      </c>
      <c r="R39" s="13"/>
      <c r="S39" s="13">
        <f t="shared" si="2"/>
        <v>1527.12</v>
      </c>
      <c r="T39" s="23"/>
      <c r="U39" s="44">
        <f>S39+('15,09,15'!S39*11)</f>
        <v>18194.76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>S40+('15,09,15'!S40*11)</f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/>
      <c r="Q41" s="19">
        <v>770</v>
      </c>
      <c r="R41" s="13"/>
      <c r="S41" s="13">
        <f t="shared" si="2"/>
        <v>4988</v>
      </c>
      <c r="T41" s="23"/>
      <c r="U41" s="44">
        <f>S41+('15,09,15'!S41*11)</f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414.9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3180.9</v>
      </c>
      <c r="T42" s="23"/>
      <c r="U42" s="44">
        <f>S42+('15,09,15'!S42*11)</f>
        <v>38154.3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>S43+('15,09,15'!S43*11)</f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f>S44+('15,09,15'!S44*5)</f>
        <v>8670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>F45*5%</f>
        <v>310.05</v>
      </c>
      <c r="R45" s="13"/>
      <c r="S45" s="13">
        <f t="shared" si="2"/>
        <v>6511.05</v>
      </c>
      <c r="T45" s="23"/>
      <c r="U45" s="44">
        <f>S45+('15,09,15'!S45*11)</f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4" ref="D46:U46">SUM(D12:D45)</f>
        <v>63264.65</v>
      </c>
      <c r="E46" s="48">
        <f t="shared" si="4"/>
        <v>46.919999999999995</v>
      </c>
      <c r="F46" s="49">
        <f t="shared" si="4"/>
        <v>89917.07500000001</v>
      </c>
      <c r="G46" s="49">
        <f t="shared" si="4"/>
        <v>1349.2</v>
      </c>
      <c r="H46" s="49">
        <f t="shared" si="4"/>
        <v>545.9</v>
      </c>
      <c r="I46" s="49">
        <f t="shared" si="4"/>
        <v>246.38250000000002</v>
      </c>
      <c r="J46" s="49">
        <f t="shared" si="4"/>
        <v>929.225</v>
      </c>
      <c r="K46" s="49">
        <f t="shared" si="4"/>
        <v>1838.508</v>
      </c>
      <c r="L46" s="49">
        <f t="shared" si="4"/>
        <v>13263.9855</v>
      </c>
      <c r="M46" s="49">
        <f t="shared" si="4"/>
        <v>516.84</v>
      </c>
      <c r="N46" s="49">
        <f t="shared" si="4"/>
        <v>6324.45</v>
      </c>
      <c r="O46" s="49">
        <f t="shared" si="4"/>
        <v>4376.8099999999995</v>
      </c>
      <c r="P46" s="49">
        <f t="shared" si="4"/>
        <v>855.56</v>
      </c>
      <c r="Q46" s="49">
        <f t="shared" si="4"/>
        <v>1304.61</v>
      </c>
      <c r="R46" s="49">
        <f t="shared" si="4"/>
        <v>6644.8075</v>
      </c>
      <c r="S46" s="49">
        <f t="shared" si="4"/>
        <v>128113.35349999998</v>
      </c>
      <c r="T46" s="49">
        <f t="shared" si="4"/>
        <v>12705</v>
      </c>
      <c r="U46" s="50">
        <f t="shared" si="4"/>
        <v>1409041.174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9"/>
      <c r="N48" s="25"/>
      <c r="O48" s="101" t="s">
        <v>55</v>
      </c>
      <c r="P48" s="101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9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9"/>
      <c r="N50" s="25"/>
      <c r="O50" s="25" t="s">
        <v>27</v>
      </c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9"/>
      <c r="K51" s="99"/>
      <c r="L51" s="99"/>
      <c r="M51" s="99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1">
    <mergeCell ref="U9:U11"/>
    <mergeCell ref="S9:S11"/>
    <mergeCell ref="J9:L9"/>
    <mergeCell ref="K10:K11"/>
    <mergeCell ref="A9:A11"/>
    <mergeCell ref="D9:D11"/>
    <mergeCell ref="B9:B11"/>
    <mergeCell ref="E9:E11"/>
    <mergeCell ref="C3:D3"/>
    <mergeCell ref="F6:N6"/>
    <mergeCell ref="F9:F11"/>
    <mergeCell ref="L51:M51"/>
    <mergeCell ref="M9:P9"/>
    <mergeCell ref="H7:K7"/>
    <mergeCell ref="J51:K51"/>
    <mergeCell ref="O48:P48"/>
    <mergeCell ref="P2:S2"/>
    <mergeCell ref="P3:S3"/>
    <mergeCell ref="R9:R11"/>
    <mergeCell ref="J10:J11"/>
    <mergeCell ref="L10:L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A1">
      <selection activeCell="S46" sqref="S4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96" t="s">
        <v>59</v>
      </c>
      <c r="Q2" s="96"/>
      <c r="R2" s="96"/>
      <c r="S2" s="96"/>
    </row>
    <row r="3" spans="3:19" ht="21" customHeight="1">
      <c r="C3" s="96" t="s">
        <v>49</v>
      </c>
      <c r="D3" s="96"/>
      <c r="P3" s="96" t="s">
        <v>60</v>
      </c>
      <c r="Q3" s="96"/>
      <c r="R3" s="96"/>
      <c r="S3" s="96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97" t="s">
        <v>61</v>
      </c>
      <c r="G6" s="97"/>
      <c r="H6" s="97"/>
      <c r="I6" s="97"/>
      <c r="J6" s="97"/>
      <c r="K6" s="97"/>
      <c r="L6" s="97"/>
      <c r="M6" s="97"/>
      <c r="N6" s="97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95" t="s">
        <v>7</v>
      </c>
      <c r="N9" s="95"/>
      <c r="O9" s="95"/>
      <c r="P9" s="95"/>
      <c r="Q9" s="32"/>
      <c r="R9" s="95" t="s">
        <v>24</v>
      </c>
      <c r="S9" s="95" t="s">
        <v>1</v>
      </c>
      <c r="T9" s="42"/>
      <c r="U9" s="79" t="s">
        <v>12</v>
      </c>
    </row>
    <row r="10" spans="1:21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83"/>
      <c r="S10" s="83"/>
      <c r="T10" s="21"/>
      <c r="U10" s="80"/>
    </row>
    <row r="11" spans="1:21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0.1</v>
      </c>
      <c r="N11" s="8">
        <v>0.2</v>
      </c>
      <c r="O11" s="8" t="s">
        <v>22</v>
      </c>
      <c r="P11" s="7"/>
      <c r="Q11" s="7"/>
      <c r="R11" s="83"/>
      <c r="S11" s="83"/>
      <c r="T11" s="15"/>
      <c r="U11" s="81"/>
    </row>
    <row r="12" spans="1:21" ht="20.25">
      <c r="A12" s="43">
        <v>1</v>
      </c>
      <c r="B12" s="12" t="s">
        <v>18</v>
      </c>
      <c r="C12" s="12">
        <v>13</v>
      </c>
      <c r="D12" s="13">
        <v>2297</v>
      </c>
      <c r="E12" s="12">
        <v>1</v>
      </c>
      <c r="F12" s="13">
        <f aca="true" t="shared" si="0" ref="F12:F45">D12*E12</f>
        <v>2297</v>
      </c>
      <c r="G12" s="13">
        <v>389.6</v>
      </c>
      <c r="H12" s="13"/>
      <c r="I12" s="13">
        <f>F12*5%</f>
        <v>114.85000000000001</v>
      </c>
      <c r="J12" s="13"/>
      <c r="K12" s="13">
        <f>F12*20%</f>
        <v>459.40000000000003</v>
      </c>
      <c r="L12" s="13"/>
      <c r="M12" s="13"/>
      <c r="N12" s="13"/>
      <c r="O12" s="13"/>
      <c r="P12" s="13"/>
      <c r="Q12" s="13"/>
      <c r="R12" s="13">
        <f aca="true" t="shared" si="1" ref="R12:R21">F12*10%</f>
        <v>229.70000000000002</v>
      </c>
      <c r="S12" s="13">
        <f aca="true" t="shared" si="2" ref="S12:S45">F12+G12+H12+I12+J12+K12+L12+M12+N12+O12+P12+Q12+R12</f>
        <v>3490.5499999999997</v>
      </c>
      <c r="T12" s="22"/>
      <c r="U12" s="44">
        <f aca="true" t="shared" si="3" ref="U12:U43">S12*12</f>
        <v>41886.6</v>
      </c>
    </row>
    <row r="13" spans="1:21" ht="20.25">
      <c r="A13" s="43">
        <v>2</v>
      </c>
      <c r="B13" s="12" t="s">
        <v>23</v>
      </c>
      <c r="C13" s="12"/>
      <c r="D13" s="13">
        <v>2182.15</v>
      </c>
      <c r="E13" s="12">
        <v>1.5</v>
      </c>
      <c r="F13" s="13">
        <f t="shared" si="0"/>
        <v>3273.2250000000004</v>
      </c>
      <c r="G13" s="13"/>
      <c r="H13" s="13"/>
      <c r="I13" s="13">
        <f>D13*5%</f>
        <v>109.10750000000002</v>
      </c>
      <c r="J13" s="13"/>
      <c r="K13" s="13"/>
      <c r="L13" s="13">
        <f>F13*30%</f>
        <v>981.9675000000001</v>
      </c>
      <c r="M13" s="13"/>
      <c r="N13" s="13"/>
      <c r="O13" s="13"/>
      <c r="P13" s="13"/>
      <c r="Q13" s="13"/>
      <c r="R13" s="13">
        <f t="shared" si="1"/>
        <v>327.32250000000005</v>
      </c>
      <c r="S13" s="13">
        <f t="shared" si="2"/>
        <v>4691.6225</v>
      </c>
      <c r="T13" s="22"/>
      <c r="U13" s="44">
        <f t="shared" si="3"/>
        <v>56299.47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2145</v>
      </c>
      <c r="E14" s="51">
        <v>3.34</v>
      </c>
      <c r="F14" s="37">
        <f t="shared" si="0"/>
        <v>7164.299999999999</v>
      </c>
      <c r="G14" s="37">
        <v>429</v>
      </c>
      <c r="H14" s="37"/>
      <c r="I14" s="37"/>
      <c r="J14" s="37"/>
      <c r="K14" s="37"/>
      <c r="L14" s="37">
        <f aca="true" t="shared" si="4" ref="L14:L19">F14*0.3</f>
        <v>2149.2899999999995</v>
      </c>
      <c r="M14" s="37"/>
      <c r="N14" s="37">
        <v>943.8</v>
      </c>
      <c r="O14" s="37">
        <v>786.51</v>
      </c>
      <c r="P14" s="37"/>
      <c r="Q14" s="37"/>
      <c r="R14" s="37">
        <f t="shared" si="1"/>
        <v>716.43</v>
      </c>
      <c r="S14" s="37">
        <f t="shared" si="2"/>
        <v>12189.329999999998</v>
      </c>
      <c r="T14" s="38"/>
      <c r="U14" s="46">
        <f t="shared" si="3"/>
        <v>146271.95999999996</v>
      </c>
    </row>
    <row r="15" spans="1:21" s="30" customFormat="1" ht="18" customHeight="1">
      <c r="A15" s="53">
        <v>3</v>
      </c>
      <c r="B15" s="52" t="s">
        <v>45</v>
      </c>
      <c r="C15" s="52">
        <v>12</v>
      </c>
      <c r="D15" s="54">
        <v>2145</v>
      </c>
      <c r="E15" s="52">
        <v>5.78</v>
      </c>
      <c r="F15" s="54">
        <f t="shared" si="0"/>
        <v>12398.1</v>
      </c>
      <c r="G15" s="54"/>
      <c r="H15" s="54"/>
      <c r="I15" s="54"/>
      <c r="J15" s="54"/>
      <c r="K15" s="54"/>
      <c r="L15" s="54">
        <f t="shared" si="4"/>
        <v>3719.43</v>
      </c>
      <c r="M15" s="54"/>
      <c r="N15" s="54">
        <v>1072.5</v>
      </c>
      <c r="O15" s="54">
        <v>858.01</v>
      </c>
      <c r="P15" s="54"/>
      <c r="Q15" s="54"/>
      <c r="R15" s="54">
        <f t="shared" si="1"/>
        <v>1239.8100000000002</v>
      </c>
      <c r="S15" s="54">
        <f t="shared" si="2"/>
        <v>19287.85</v>
      </c>
      <c r="T15" s="55"/>
      <c r="U15" s="56">
        <f t="shared" si="3"/>
        <v>231454.19999999998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2145</v>
      </c>
      <c r="E16" s="36">
        <v>2.19</v>
      </c>
      <c r="F16" s="37">
        <f t="shared" si="0"/>
        <v>4697.55</v>
      </c>
      <c r="G16" s="37"/>
      <c r="H16" s="37"/>
      <c r="I16" s="37"/>
      <c r="J16" s="37"/>
      <c r="K16" s="37"/>
      <c r="L16" s="37">
        <f t="shared" si="4"/>
        <v>1409.265</v>
      </c>
      <c r="M16" s="37">
        <f>F16*10%</f>
        <v>469.75500000000005</v>
      </c>
      <c r="N16" s="37">
        <v>1340.63</v>
      </c>
      <c r="O16" s="37">
        <v>842.56</v>
      </c>
      <c r="P16" s="37">
        <v>778.22</v>
      </c>
      <c r="Q16" s="37"/>
      <c r="R16" s="37">
        <f t="shared" si="1"/>
        <v>469.75500000000005</v>
      </c>
      <c r="S16" s="37">
        <f t="shared" si="2"/>
        <v>10007.734999999999</v>
      </c>
      <c r="T16" s="38"/>
      <c r="U16" s="46">
        <f t="shared" si="3"/>
        <v>120092.81999999998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1994</v>
      </c>
      <c r="E17" s="51">
        <v>1.84</v>
      </c>
      <c r="F17" s="37">
        <f t="shared" si="0"/>
        <v>3668.96</v>
      </c>
      <c r="G17" s="37"/>
      <c r="H17" s="37"/>
      <c r="I17" s="37"/>
      <c r="J17" s="37"/>
      <c r="K17" s="37"/>
      <c r="L17" s="37">
        <f t="shared" si="4"/>
        <v>1100.6879999999999</v>
      </c>
      <c r="M17" s="37"/>
      <c r="N17" s="37">
        <v>398.8</v>
      </c>
      <c r="O17" s="37">
        <v>332.33</v>
      </c>
      <c r="P17" s="37"/>
      <c r="Q17" s="37"/>
      <c r="R17" s="37">
        <f t="shared" si="1"/>
        <v>366.896</v>
      </c>
      <c r="S17" s="37">
        <f t="shared" si="2"/>
        <v>5867.674</v>
      </c>
      <c r="T17" s="38"/>
      <c r="U17" s="46">
        <f t="shared" si="3"/>
        <v>70412.088</v>
      </c>
    </row>
    <row r="18" spans="1:21" s="30" customFormat="1" ht="22.5" customHeight="1">
      <c r="A18" s="53">
        <v>6</v>
      </c>
      <c r="B18" s="52" t="s">
        <v>45</v>
      </c>
      <c r="C18" s="52">
        <v>11</v>
      </c>
      <c r="D18" s="54">
        <v>1994</v>
      </c>
      <c r="E18" s="52">
        <v>1.64</v>
      </c>
      <c r="F18" s="54">
        <f t="shared" si="0"/>
        <v>3270.16</v>
      </c>
      <c r="G18" s="54"/>
      <c r="H18" s="54"/>
      <c r="I18" s="54"/>
      <c r="J18" s="54"/>
      <c r="K18" s="54"/>
      <c r="L18" s="54">
        <f t="shared" si="4"/>
        <v>981.0479999999999</v>
      </c>
      <c r="M18" s="54"/>
      <c r="N18" s="54">
        <v>498.5</v>
      </c>
      <c r="O18" s="54">
        <v>121.86</v>
      </c>
      <c r="P18" s="54"/>
      <c r="Q18" s="54"/>
      <c r="R18" s="54">
        <f t="shared" si="1"/>
        <v>327.016</v>
      </c>
      <c r="S18" s="54">
        <f t="shared" si="2"/>
        <v>5198.583999999999</v>
      </c>
      <c r="T18" s="55"/>
      <c r="U18" s="56">
        <f t="shared" si="3"/>
        <v>62383.00799999999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1994</v>
      </c>
      <c r="E19" s="36">
        <v>0.99</v>
      </c>
      <c r="F19" s="37">
        <f t="shared" si="0"/>
        <v>1974.06</v>
      </c>
      <c r="G19" s="37"/>
      <c r="H19" s="37"/>
      <c r="I19" s="37"/>
      <c r="J19" s="37"/>
      <c r="K19" s="37"/>
      <c r="L19" s="37">
        <f t="shared" si="4"/>
        <v>592.218</v>
      </c>
      <c r="M19" s="37"/>
      <c r="N19" s="37"/>
      <c r="O19" s="37">
        <v>55.39</v>
      </c>
      <c r="P19" s="37"/>
      <c r="Q19" s="37"/>
      <c r="R19" s="37">
        <f t="shared" si="1"/>
        <v>197.406</v>
      </c>
      <c r="S19" s="37">
        <f t="shared" si="2"/>
        <v>2819.0739999999996</v>
      </c>
      <c r="T19" s="38"/>
      <c r="U19" s="46">
        <f t="shared" si="3"/>
        <v>33828.88799999999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1842</v>
      </c>
      <c r="E20" s="51">
        <v>1.22</v>
      </c>
      <c r="F20" s="37">
        <f t="shared" si="0"/>
        <v>2247.24</v>
      </c>
      <c r="G20" s="37"/>
      <c r="H20" s="37"/>
      <c r="I20" s="37"/>
      <c r="J20" s="37"/>
      <c r="K20" s="37">
        <f>F20*20%</f>
        <v>449.448</v>
      </c>
      <c r="L20" s="37"/>
      <c r="M20" s="37"/>
      <c r="N20" s="37">
        <v>368.4</v>
      </c>
      <c r="O20" s="37">
        <v>276.3</v>
      </c>
      <c r="P20" s="37"/>
      <c r="Q20" s="37"/>
      <c r="R20" s="37">
        <f t="shared" si="1"/>
        <v>224.724</v>
      </c>
      <c r="S20" s="37">
        <f t="shared" si="2"/>
        <v>3566.112</v>
      </c>
      <c r="T20" s="38"/>
      <c r="U20" s="46">
        <f t="shared" si="3"/>
        <v>42793.344</v>
      </c>
    </row>
    <row r="21" spans="1:21" s="30" customFormat="1" ht="24.75" customHeight="1">
      <c r="A21" s="53">
        <v>9</v>
      </c>
      <c r="B21" s="52" t="s">
        <v>45</v>
      </c>
      <c r="C21" s="52">
        <v>10</v>
      </c>
      <c r="D21" s="54">
        <v>1842</v>
      </c>
      <c r="E21" s="52">
        <v>1.44</v>
      </c>
      <c r="F21" s="54">
        <f t="shared" si="0"/>
        <v>2652.48</v>
      </c>
      <c r="G21" s="54"/>
      <c r="H21" s="54"/>
      <c r="I21" s="54"/>
      <c r="J21" s="54"/>
      <c r="K21" s="54">
        <f>F21*20%</f>
        <v>530.496</v>
      </c>
      <c r="L21" s="54"/>
      <c r="M21" s="54"/>
      <c r="N21" s="54">
        <v>442.08</v>
      </c>
      <c r="O21" s="54"/>
      <c r="P21" s="54"/>
      <c r="Q21" s="54"/>
      <c r="R21" s="54">
        <f t="shared" si="1"/>
        <v>265.248</v>
      </c>
      <c r="S21" s="54">
        <f t="shared" si="2"/>
        <v>3890.304</v>
      </c>
      <c r="T21" s="55"/>
      <c r="U21" s="56">
        <f t="shared" si="3"/>
        <v>46683.648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1842</v>
      </c>
      <c r="E22" s="36">
        <v>0.63</v>
      </c>
      <c r="F22" s="37">
        <f t="shared" si="0"/>
        <v>1160.46</v>
      </c>
      <c r="G22" s="37"/>
      <c r="H22" s="37"/>
      <c r="I22" s="37"/>
      <c r="J22" s="37"/>
      <c r="K22" s="37">
        <f>(F22+G22)*20%</f>
        <v>232.092</v>
      </c>
      <c r="L22" s="37"/>
      <c r="M22" s="37"/>
      <c r="N22" s="37">
        <v>218.88</v>
      </c>
      <c r="O22" s="37"/>
      <c r="P22" s="37"/>
      <c r="Q22" s="37"/>
      <c r="R22" s="37">
        <f>(F22+G22)*10%</f>
        <v>116.046</v>
      </c>
      <c r="S22" s="37">
        <f t="shared" si="2"/>
        <v>1727.4780000000003</v>
      </c>
      <c r="T22" s="38"/>
      <c r="U22" s="46">
        <f t="shared" si="3"/>
        <v>20729.736000000004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1751</v>
      </c>
      <c r="E23" s="51">
        <v>0.94</v>
      </c>
      <c r="F23" s="37">
        <f t="shared" si="0"/>
        <v>1645.9399999999998</v>
      </c>
      <c r="G23" s="37"/>
      <c r="H23" s="37"/>
      <c r="I23" s="37"/>
      <c r="J23" s="37">
        <f>F23*10%</f>
        <v>164.594</v>
      </c>
      <c r="K23" s="37"/>
      <c r="L23" s="37"/>
      <c r="M23" s="37"/>
      <c r="N23" s="37"/>
      <c r="O23" s="37">
        <v>72.96</v>
      </c>
      <c r="P23" s="37"/>
      <c r="Q23" s="37"/>
      <c r="R23" s="37">
        <f aca="true" t="shared" si="5" ref="R23:R32">F23*10%</f>
        <v>164.594</v>
      </c>
      <c r="S23" s="37">
        <f t="shared" si="2"/>
        <v>2048.0879999999997</v>
      </c>
      <c r="T23" s="38"/>
      <c r="U23" s="46">
        <f t="shared" si="3"/>
        <v>24577.055999999997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1751</v>
      </c>
      <c r="E24" s="36">
        <v>0.75</v>
      </c>
      <c r="F24" s="37">
        <f t="shared" si="0"/>
        <v>1313.25</v>
      </c>
      <c r="G24" s="37"/>
      <c r="H24" s="37"/>
      <c r="I24" s="37"/>
      <c r="J24" s="37">
        <f>F24*10%</f>
        <v>131.32500000000002</v>
      </c>
      <c r="K24" s="37"/>
      <c r="L24" s="37"/>
      <c r="M24" s="37"/>
      <c r="N24" s="37"/>
      <c r="O24" s="37">
        <v>29.18</v>
      </c>
      <c r="P24" s="37"/>
      <c r="Q24" s="37"/>
      <c r="R24" s="37">
        <f t="shared" si="5"/>
        <v>131.32500000000002</v>
      </c>
      <c r="S24" s="37">
        <f t="shared" si="2"/>
        <v>1605.0800000000002</v>
      </c>
      <c r="T24" s="38"/>
      <c r="U24" s="46">
        <f t="shared" si="3"/>
        <v>19260.960000000003</v>
      </c>
    </row>
    <row r="25" spans="1:21" s="30" customFormat="1" ht="24" customHeight="1">
      <c r="A25" s="53">
        <v>13</v>
      </c>
      <c r="B25" s="52" t="s">
        <v>45</v>
      </c>
      <c r="C25" s="52">
        <v>9</v>
      </c>
      <c r="D25" s="54">
        <v>1751</v>
      </c>
      <c r="E25" s="52">
        <v>1.72</v>
      </c>
      <c r="F25" s="54">
        <f t="shared" si="0"/>
        <v>3011.72</v>
      </c>
      <c r="G25" s="54"/>
      <c r="H25" s="54"/>
      <c r="I25" s="54"/>
      <c r="J25" s="54">
        <f>F25*10%</f>
        <v>301.17199999999997</v>
      </c>
      <c r="K25" s="54"/>
      <c r="L25" s="54"/>
      <c r="M25" s="54"/>
      <c r="N25" s="54"/>
      <c r="O25" s="54">
        <v>38.91</v>
      </c>
      <c r="P25" s="54"/>
      <c r="Q25" s="54"/>
      <c r="R25" s="54">
        <f t="shared" si="5"/>
        <v>301.17199999999997</v>
      </c>
      <c r="S25" s="54">
        <f t="shared" si="2"/>
        <v>3652.9739999999997</v>
      </c>
      <c r="T25" s="55"/>
      <c r="U25" s="56">
        <f t="shared" si="3"/>
        <v>43835.687999999995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1660</v>
      </c>
      <c r="E26" s="51">
        <v>0.22</v>
      </c>
      <c r="F26" s="37">
        <f t="shared" si="0"/>
        <v>365.2</v>
      </c>
      <c r="G26" s="37"/>
      <c r="H26" s="37"/>
      <c r="I26" s="37"/>
      <c r="J26" s="37">
        <f>F26*10%</f>
        <v>36.52</v>
      </c>
      <c r="K26" s="37"/>
      <c r="L26" s="37"/>
      <c r="M26" s="37"/>
      <c r="N26" s="37"/>
      <c r="O26" s="37"/>
      <c r="P26" s="37"/>
      <c r="Q26" s="37"/>
      <c r="R26" s="37">
        <f t="shared" si="5"/>
        <v>36.52</v>
      </c>
      <c r="S26" s="37">
        <f t="shared" si="2"/>
        <v>438.23999999999995</v>
      </c>
      <c r="T26" s="38"/>
      <c r="U26" s="46">
        <f t="shared" si="3"/>
        <v>5258.879999999999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1660</v>
      </c>
      <c r="E27" s="52">
        <v>0.22</v>
      </c>
      <c r="F27" s="37">
        <f t="shared" si="0"/>
        <v>365.2</v>
      </c>
      <c r="G27" s="37"/>
      <c r="H27" s="37"/>
      <c r="I27" s="37"/>
      <c r="J27" s="37">
        <f>F27*10%</f>
        <v>36.52</v>
      </c>
      <c r="K27" s="37"/>
      <c r="L27" s="37"/>
      <c r="M27" s="37"/>
      <c r="N27" s="37"/>
      <c r="O27" s="37"/>
      <c r="P27" s="37"/>
      <c r="Q27" s="37"/>
      <c r="R27" s="37">
        <f t="shared" si="5"/>
        <v>36.52</v>
      </c>
      <c r="S27" s="37">
        <f t="shared" si="2"/>
        <v>438.23999999999995</v>
      </c>
      <c r="T27" s="38"/>
      <c r="U27" s="46">
        <f t="shared" si="3"/>
        <v>5258.879999999999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1751</v>
      </c>
      <c r="E28" s="12">
        <v>1</v>
      </c>
      <c r="F28" s="13">
        <f t="shared" si="0"/>
        <v>1751</v>
      </c>
      <c r="G28" s="13"/>
      <c r="H28" s="13"/>
      <c r="I28" s="13"/>
      <c r="J28" s="13"/>
      <c r="K28" s="13"/>
      <c r="L28" s="13">
        <f>F28*30%</f>
        <v>525.3</v>
      </c>
      <c r="M28" s="13"/>
      <c r="N28" s="13"/>
      <c r="O28" s="13"/>
      <c r="P28" s="13"/>
      <c r="Q28" s="13"/>
      <c r="R28" s="13">
        <f t="shared" si="5"/>
        <v>175.10000000000002</v>
      </c>
      <c r="S28" s="13">
        <f t="shared" si="2"/>
        <v>2451.4</v>
      </c>
      <c r="T28" s="22"/>
      <c r="U28" s="44">
        <f t="shared" si="3"/>
        <v>29416.800000000003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1751</v>
      </c>
      <c r="E29" s="12">
        <v>0.5</v>
      </c>
      <c r="F29" s="13">
        <f t="shared" si="0"/>
        <v>875.5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5"/>
        <v>87.55000000000001</v>
      </c>
      <c r="S29" s="13">
        <f t="shared" si="2"/>
        <v>963.05</v>
      </c>
      <c r="T29" s="22"/>
      <c r="U29" s="44">
        <f t="shared" si="3"/>
        <v>11556.599999999999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1842</v>
      </c>
      <c r="E30" s="12">
        <v>1</v>
      </c>
      <c r="F30" s="13">
        <f t="shared" si="0"/>
        <v>1842</v>
      </c>
      <c r="G30" s="13"/>
      <c r="H30" s="13"/>
      <c r="I30" s="13"/>
      <c r="J30" s="13">
        <f>F30*10%</f>
        <v>184.20000000000002</v>
      </c>
      <c r="K30" s="13"/>
      <c r="L30" s="13"/>
      <c r="M30" s="13"/>
      <c r="N30" s="13"/>
      <c r="O30" s="13"/>
      <c r="P30" s="13"/>
      <c r="Q30" s="13"/>
      <c r="R30" s="13">
        <f t="shared" si="5"/>
        <v>184.20000000000002</v>
      </c>
      <c r="S30" s="13">
        <f t="shared" si="2"/>
        <v>2210.4</v>
      </c>
      <c r="T30" s="22"/>
      <c r="U30" s="44">
        <f t="shared" si="3"/>
        <v>26524.800000000003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1751</v>
      </c>
      <c r="E31" s="12">
        <v>1</v>
      </c>
      <c r="F31" s="13">
        <f t="shared" si="0"/>
        <v>1751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5"/>
        <v>175.10000000000002</v>
      </c>
      <c r="S31" s="13">
        <f t="shared" si="2"/>
        <v>1926.1</v>
      </c>
      <c r="T31" s="22"/>
      <c r="U31" s="44">
        <f t="shared" si="3"/>
        <v>23113.199999999997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1994</v>
      </c>
      <c r="E32" s="12">
        <v>1</v>
      </c>
      <c r="F32" s="13">
        <f t="shared" si="0"/>
        <v>1994</v>
      </c>
      <c r="G32" s="13"/>
      <c r="H32" s="13"/>
      <c r="I32" s="13"/>
      <c r="J32" s="13"/>
      <c r="K32" s="13"/>
      <c r="L32" s="13">
        <v>598.2</v>
      </c>
      <c r="M32" s="13"/>
      <c r="N32" s="13"/>
      <c r="O32" s="13"/>
      <c r="P32" s="13"/>
      <c r="Q32" s="13"/>
      <c r="R32" s="13">
        <f t="shared" si="5"/>
        <v>199.4</v>
      </c>
      <c r="S32" s="13">
        <f t="shared" si="2"/>
        <v>2791.6</v>
      </c>
      <c r="T32" s="22"/>
      <c r="U32" s="44">
        <f t="shared" si="3"/>
        <v>33499.2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1660</v>
      </c>
      <c r="E33" s="12">
        <v>1</v>
      </c>
      <c r="F33" s="13">
        <f t="shared" si="0"/>
        <v>1660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1660</v>
      </c>
      <c r="T33" s="22"/>
      <c r="U33" s="44">
        <f t="shared" si="3"/>
        <v>19920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1403</v>
      </c>
      <c r="E34" s="12">
        <v>0.5</v>
      </c>
      <c r="F34" s="13">
        <f t="shared" si="0"/>
        <v>701.5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701.5</v>
      </c>
      <c r="T34" s="22"/>
      <c r="U34" s="44">
        <f t="shared" si="3"/>
        <v>8418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1413</v>
      </c>
      <c r="E35" s="12">
        <v>0.5</v>
      </c>
      <c r="F35" s="13">
        <f t="shared" si="0"/>
        <v>706.5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706.5</v>
      </c>
      <c r="T35" s="22"/>
      <c r="U35" s="44">
        <f t="shared" si="3"/>
        <v>8478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1751</v>
      </c>
      <c r="E36" s="18">
        <v>0.5</v>
      </c>
      <c r="F36" s="19">
        <f t="shared" si="0"/>
        <v>875.5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87.55000000000001</v>
      </c>
      <c r="S36" s="13">
        <f t="shared" si="2"/>
        <v>963.05</v>
      </c>
      <c r="T36" s="20">
        <f>S36*12</f>
        <v>11556.599999999999</v>
      </c>
      <c r="U36" s="44">
        <f t="shared" si="3"/>
        <v>11556.599999999999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1467</v>
      </c>
      <c r="E37" s="18">
        <v>0.5</v>
      </c>
      <c r="F37" s="19">
        <f t="shared" si="0"/>
        <v>733.5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733.5</v>
      </c>
      <c r="T37" s="23"/>
      <c r="U37" s="44">
        <f t="shared" si="3"/>
        <v>8802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111.44</v>
      </c>
      <c r="R38" s="13"/>
      <c r="S38" s="13">
        <f t="shared" si="2"/>
        <v>1504.44</v>
      </c>
      <c r="T38" s="23"/>
      <c r="U38" s="44">
        <f t="shared" si="3"/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1403</v>
      </c>
      <c r="E39" s="18">
        <v>1</v>
      </c>
      <c r="F39" s="19">
        <f t="shared" si="0"/>
        <v>1403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F39*8%</f>
        <v>112.24000000000001</v>
      </c>
      <c r="R39" s="13"/>
      <c r="S39" s="13">
        <f t="shared" si="2"/>
        <v>1515.24</v>
      </c>
      <c r="T39" s="23"/>
      <c r="U39" s="44">
        <f t="shared" si="3"/>
        <v>18182.88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 t="shared" si="3"/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/>
      <c r="Q41" s="19">
        <v>770</v>
      </c>
      <c r="R41" s="13"/>
      <c r="S41" s="13">
        <f t="shared" si="2"/>
        <v>4988</v>
      </c>
      <c r="T41" s="23"/>
      <c r="U41" s="44">
        <f t="shared" si="3"/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413.4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3179.4</v>
      </c>
      <c r="T42" s="23"/>
      <c r="U42" s="44">
        <f t="shared" si="3"/>
        <v>38152.8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 t="shared" si="3"/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v>12114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>F45*5%</f>
        <v>310.05</v>
      </c>
      <c r="R45" s="13"/>
      <c r="S45" s="13">
        <f t="shared" si="2"/>
        <v>6511.05</v>
      </c>
      <c r="T45" s="23"/>
      <c r="U45" s="44">
        <f>S45*12</f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6" ref="D46:U46">SUM(D12:D45)</f>
        <v>58857.15</v>
      </c>
      <c r="E46" s="48">
        <f t="shared" si="6"/>
        <v>46.919999999999995</v>
      </c>
      <c r="F46" s="49">
        <f t="shared" si="6"/>
        <v>83757.345</v>
      </c>
      <c r="G46" s="49">
        <f t="shared" si="6"/>
        <v>818.6</v>
      </c>
      <c r="H46" s="49">
        <f t="shared" si="6"/>
        <v>544.4</v>
      </c>
      <c r="I46" s="49">
        <f t="shared" si="6"/>
        <v>223.95750000000004</v>
      </c>
      <c r="J46" s="49">
        <f t="shared" si="6"/>
        <v>854.3309999999999</v>
      </c>
      <c r="K46" s="49">
        <f t="shared" si="6"/>
        <v>1671.4360000000001</v>
      </c>
      <c r="L46" s="49">
        <f t="shared" si="6"/>
        <v>12057.406500000001</v>
      </c>
      <c r="M46" s="49">
        <f t="shared" si="6"/>
        <v>469.75500000000005</v>
      </c>
      <c r="N46" s="49">
        <f t="shared" si="6"/>
        <v>5283.59</v>
      </c>
      <c r="O46" s="49">
        <f t="shared" si="6"/>
        <v>3414.0099999999998</v>
      </c>
      <c r="P46" s="49">
        <f t="shared" si="6"/>
        <v>778.22</v>
      </c>
      <c r="Q46" s="49">
        <f t="shared" si="6"/>
        <v>1303.73</v>
      </c>
      <c r="R46" s="49">
        <f t="shared" si="6"/>
        <v>6059.384500000001</v>
      </c>
      <c r="S46" s="49">
        <f t="shared" si="6"/>
        <v>117236.16550000003</v>
      </c>
      <c r="T46" s="49">
        <f t="shared" si="6"/>
        <v>11556.599999999999</v>
      </c>
      <c r="U46" s="50">
        <f t="shared" si="6"/>
        <v>1401607.9860000003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9"/>
      <c r="N48" s="25"/>
      <c r="O48" s="101" t="s">
        <v>55</v>
      </c>
      <c r="P48" s="101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9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9"/>
      <c r="N50" s="25"/>
      <c r="O50" s="25" t="s">
        <v>27</v>
      </c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9"/>
      <c r="K51" s="99"/>
      <c r="L51" s="99"/>
      <c r="M51" s="99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1">
    <mergeCell ref="L51:M51"/>
    <mergeCell ref="M9:P9"/>
    <mergeCell ref="H7:K7"/>
    <mergeCell ref="F9:F11"/>
    <mergeCell ref="J51:K51"/>
    <mergeCell ref="O48:P48"/>
    <mergeCell ref="U9:U11"/>
    <mergeCell ref="S9:S11"/>
    <mergeCell ref="J9:L9"/>
    <mergeCell ref="F6:N6"/>
    <mergeCell ref="K10:K11"/>
    <mergeCell ref="A9:A11"/>
    <mergeCell ref="E9:E11"/>
    <mergeCell ref="B9:B11"/>
    <mergeCell ref="C3:D3"/>
    <mergeCell ref="D9:D11"/>
    <mergeCell ref="P2:S2"/>
    <mergeCell ref="P3:S3"/>
    <mergeCell ref="R9:R11"/>
    <mergeCell ref="J10:J11"/>
    <mergeCell ref="L10:L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C1">
      <selection activeCell="S46" sqref="S4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96" t="s">
        <v>62</v>
      </c>
      <c r="Q2" s="96"/>
      <c r="R2" s="96"/>
      <c r="S2" s="96"/>
    </row>
    <row r="3" spans="3:19" ht="21" customHeight="1">
      <c r="C3" s="96" t="s">
        <v>49</v>
      </c>
      <c r="D3" s="96"/>
      <c r="P3" s="96" t="s">
        <v>60</v>
      </c>
      <c r="Q3" s="96"/>
      <c r="R3" s="96"/>
      <c r="S3" s="96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97" t="s">
        <v>58</v>
      </c>
      <c r="G6" s="97"/>
      <c r="H6" s="97"/>
      <c r="I6" s="97"/>
      <c r="J6" s="97"/>
      <c r="K6" s="97"/>
      <c r="L6" s="97"/>
      <c r="M6" s="97"/>
      <c r="N6" s="97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95" t="s">
        <v>7</v>
      </c>
      <c r="N9" s="95"/>
      <c r="O9" s="95"/>
      <c r="P9" s="95"/>
      <c r="Q9" s="32"/>
      <c r="R9" s="95" t="s">
        <v>24</v>
      </c>
      <c r="S9" s="95" t="s">
        <v>1</v>
      </c>
      <c r="T9" s="42"/>
      <c r="U9" s="79" t="s">
        <v>12</v>
      </c>
    </row>
    <row r="10" spans="1:21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83"/>
      <c r="S10" s="83"/>
      <c r="T10" s="21"/>
      <c r="U10" s="80"/>
    </row>
    <row r="11" spans="1:21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0.1</v>
      </c>
      <c r="N11" s="8">
        <v>0.2</v>
      </c>
      <c r="O11" s="8" t="s">
        <v>22</v>
      </c>
      <c r="P11" s="7"/>
      <c r="Q11" s="7"/>
      <c r="R11" s="83"/>
      <c r="S11" s="83"/>
      <c r="T11" s="15"/>
      <c r="U11" s="81"/>
    </row>
    <row r="12" spans="1:21" ht="20.25">
      <c r="A12" s="43">
        <v>1</v>
      </c>
      <c r="B12" s="12" t="s">
        <v>18</v>
      </c>
      <c r="C12" s="12">
        <v>13</v>
      </c>
      <c r="D12" s="13">
        <v>2297</v>
      </c>
      <c r="E12" s="12">
        <v>1</v>
      </c>
      <c r="F12" s="13">
        <f aca="true" t="shared" si="0" ref="F12:F45">D12*E12</f>
        <v>2297</v>
      </c>
      <c r="G12" s="13">
        <v>389.6</v>
      </c>
      <c r="H12" s="13"/>
      <c r="I12" s="13">
        <f>F12*5%</f>
        <v>114.85000000000001</v>
      </c>
      <c r="J12" s="13"/>
      <c r="K12" s="13">
        <f>F12*20%</f>
        <v>459.40000000000003</v>
      </c>
      <c r="L12" s="13"/>
      <c r="M12" s="13"/>
      <c r="N12" s="13"/>
      <c r="O12" s="13"/>
      <c r="P12" s="13"/>
      <c r="Q12" s="13"/>
      <c r="R12" s="13">
        <f aca="true" t="shared" si="1" ref="R12:R21">F12*10%</f>
        <v>229.70000000000002</v>
      </c>
      <c r="S12" s="13">
        <f aca="true" t="shared" si="2" ref="S12:S45">F12+G12+H12+I12+J12+K12+L12+M12+N12+O12+P12+Q12+R12</f>
        <v>3490.5499999999997</v>
      </c>
      <c r="T12" s="22"/>
      <c r="U12" s="44">
        <f aca="true" t="shared" si="3" ref="U12:U45">S12*12</f>
        <v>41886.6</v>
      </c>
    </row>
    <row r="13" spans="1:21" ht="20.25">
      <c r="A13" s="43">
        <v>2</v>
      </c>
      <c r="B13" s="12" t="s">
        <v>23</v>
      </c>
      <c r="C13" s="12"/>
      <c r="D13" s="13">
        <v>2182.15</v>
      </c>
      <c r="E13" s="12">
        <v>1.5</v>
      </c>
      <c r="F13" s="13">
        <f t="shared" si="0"/>
        <v>3273.2250000000004</v>
      </c>
      <c r="G13" s="13"/>
      <c r="H13" s="13"/>
      <c r="I13" s="13">
        <f>D13*5%</f>
        <v>109.10750000000002</v>
      </c>
      <c r="J13" s="13"/>
      <c r="K13" s="13"/>
      <c r="L13" s="13">
        <f>F13*30%</f>
        <v>981.9675000000001</v>
      </c>
      <c r="M13" s="13"/>
      <c r="N13" s="13"/>
      <c r="O13" s="13"/>
      <c r="P13" s="13"/>
      <c r="Q13" s="13"/>
      <c r="R13" s="13">
        <f t="shared" si="1"/>
        <v>327.32250000000005</v>
      </c>
      <c r="S13" s="13">
        <f t="shared" si="2"/>
        <v>4691.6225</v>
      </c>
      <c r="T13" s="22"/>
      <c r="U13" s="44">
        <f t="shared" si="3"/>
        <v>56299.47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2145</v>
      </c>
      <c r="E14" s="51">
        <v>3.34</v>
      </c>
      <c r="F14" s="37">
        <f t="shared" si="0"/>
        <v>7164.299999999999</v>
      </c>
      <c r="G14" s="37">
        <v>429</v>
      </c>
      <c r="H14" s="37"/>
      <c r="I14" s="37"/>
      <c r="J14" s="37"/>
      <c r="K14" s="37"/>
      <c r="L14" s="37">
        <f aca="true" t="shared" si="4" ref="L14:L19">F14*0.3</f>
        <v>2149.2899999999995</v>
      </c>
      <c r="M14" s="37"/>
      <c r="N14" s="37">
        <v>943.8</v>
      </c>
      <c r="O14" s="37">
        <v>786.51</v>
      </c>
      <c r="P14" s="37"/>
      <c r="Q14" s="37"/>
      <c r="R14" s="37">
        <f t="shared" si="1"/>
        <v>716.43</v>
      </c>
      <c r="S14" s="37">
        <f t="shared" si="2"/>
        <v>12189.329999999998</v>
      </c>
      <c r="T14" s="38"/>
      <c r="U14" s="44">
        <f t="shared" si="3"/>
        <v>146271.95999999996</v>
      </c>
    </row>
    <row r="15" spans="1:21" s="30" customFormat="1" ht="18" customHeight="1">
      <c r="A15" s="53">
        <v>3</v>
      </c>
      <c r="B15" s="52" t="s">
        <v>45</v>
      </c>
      <c r="C15" s="52">
        <v>12</v>
      </c>
      <c r="D15" s="54">
        <v>2145</v>
      </c>
      <c r="E15" s="52">
        <v>5.78</v>
      </c>
      <c r="F15" s="54">
        <f t="shared" si="0"/>
        <v>12398.1</v>
      </c>
      <c r="G15" s="54"/>
      <c r="H15" s="54"/>
      <c r="I15" s="54"/>
      <c r="J15" s="54"/>
      <c r="K15" s="54"/>
      <c r="L15" s="54">
        <f t="shared" si="4"/>
        <v>3719.43</v>
      </c>
      <c r="M15" s="54"/>
      <c r="N15" s="54">
        <v>1072.5</v>
      </c>
      <c r="O15" s="54">
        <v>858.01</v>
      </c>
      <c r="P15" s="54"/>
      <c r="Q15" s="54"/>
      <c r="R15" s="54">
        <f t="shared" si="1"/>
        <v>1239.8100000000002</v>
      </c>
      <c r="S15" s="54">
        <f t="shared" si="2"/>
        <v>19287.85</v>
      </c>
      <c r="T15" s="55"/>
      <c r="U15" s="44">
        <f t="shared" si="3"/>
        <v>231454.19999999998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2145</v>
      </c>
      <c r="E16" s="36">
        <v>2.19</v>
      </c>
      <c r="F16" s="37">
        <f t="shared" si="0"/>
        <v>4697.55</v>
      </c>
      <c r="G16" s="37"/>
      <c r="H16" s="37"/>
      <c r="I16" s="37"/>
      <c r="J16" s="37"/>
      <c r="K16" s="37"/>
      <c r="L16" s="37">
        <f t="shared" si="4"/>
        <v>1409.265</v>
      </c>
      <c r="M16" s="37">
        <f>F16*10%</f>
        <v>469.75500000000005</v>
      </c>
      <c r="N16" s="37">
        <v>1340.63</v>
      </c>
      <c r="O16" s="37">
        <v>842.56</v>
      </c>
      <c r="P16" s="37">
        <v>778.22</v>
      </c>
      <c r="Q16" s="37"/>
      <c r="R16" s="37">
        <f t="shared" si="1"/>
        <v>469.75500000000005</v>
      </c>
      <c r="S16" s="37">
        <f t="shared" si="2"/>
        <v>10007.734999999999</v>
      </c>
      <c r="T16" s="38"/>
      <c r="U16" s="44">
        <f t="shared" si="3"/>
        <v>120092.81999999998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1994</v>
      </c>
      <c r="E17" s="51">
        <v>1.84</v>
      </c>
      <c r="F17" s="37">
        <f t="shared" si="0"/>
        <v>3668.96</v>
      </c>
      <c r="G17" s="37"/>
      <c r="H17" s="37"/>
      <c r="I17" s="37"/>
      <c r="J17" s="37"/>
      <c r="K17" s="37"/>
      <c r="L17" s="37">
        <f t="shared" si="4"/>
        <v>1100.6879999999999</v>
      </c>
      <c r="M17" s="37"/>
      <c r="N17" s="37">
        <v>398.8</v>
      </c>
      <c r="O17" s="37">
        <v>332.33</v>
      </c>
      <c r="P17" s="37"/>
      <c r="Q17" s="37"/>
      <c r="R17" s="37">
        <f t="shared" si="1"/>
        <v>366.896</v>
      </c>
      <c r="S17" s="37">
        <f t="shared" si="2"/>
        <v>5867.674</v>
      </c>
      <c r="T17" s="38"/>
      <c r="U17" s="44">
        <f t="shared" si="3"/>
        <v>70412.088</v>
      </c>
    </row>
    <row r="18" spans="1:21" s="30" customFormat="1" ht="22.5" customHeight="1">
      <c r="A18" s="53">
        <v>6</v>
      </c>
      <c r="B18" s="52" t="s">
        <v>45</v>
      </c>
      <c r="C18" s="52">
        <v>11</v>
      </c>
      <c r="D18" s="54">
        <v>1994</v>
      </c>
      <c r="E18" s="52">
        <v>1.64</v>
      </c>
      <c r="F18" s="54">
        <f t="shared" si="0"/>
        <v>3270.16</v>
      </c>
      <c r="G18" s="54"/>
      <c r="H18" s="54"/>
      <c r="I18" s="54"/>
      <c r="J18" s="54"/>
      <c r="K18" s="54"/>
      <c r="L18" s="54">
        <f t="shared" si="4"/>
        <v>981.0479999999999</v>
      </c>
      <c r="M18" s="54"/>
      <c r="N18" s="54">
        <v>498.5</v>
      </c>
      <c r="O18" s="54">
        <v>121.86</v>
      </c>
      <c r="P18" s="54"/>
      <c r="Q18" s="54"/>
      <c r="R18" s="54">
        <f t="shared" si="1"/>
        <v>327.016</v>
      </c>
      <c r="S18" s="54">
        <f t="shared" si="2"/>
        <v>5198.583999999999</v>
      </c>
      <c r="T18" s="55"/>
      <c r="U18" s="44">
        <f t="shared" si="3"/>
        <v>62383.00799999999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1994</v>
      </c>
      <c r="E19" s="36">
        <v>0.99</v>
      </c>
      <c r="F19" s="37">
        <f t="shared" si="0"/>
        <v>1974.06</v>
      </c>
      <c r="G19" s="37"/>
      <c r="H19" s="37"/>
      <c r="I19" s="37"/>
      <c r="J19" s="37"/>
      <c r="K19" s="37"/>
      <c r="L19" s="37">
        <f t="shared" si="4"/>
        <v>592.218</v>
      </c>
      <c r="M19" s="37"/>
      <c r="N19" s="37"/>
      <c r="O19" s="37">
        <v>55.39</v>
      </c>
      <c r="P19" s="37"/>
      <c r="Q19" s="37"/>
      <c r="R19" s="37">
        <f t="shared" si="1"/>
        <v>197.406</v>
      </c>
      <c r="S19" s="37">
        <f t="shared" si="2"/>
        <v>2819.0739999999996</v>
      </c>
      <c r="T19" s="38"/>
      <c r="U19" s="44">
        <f t="shared" si="3"/>
        <v>33828.88799999999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1842</v>
      </c>
      <c r="E20" s="51">
        <v>1.22</v>
      </c>
      <c r="F20" s="37">
        <f t="shared" si="0"/>
        <v>2247.24</v>
      </c>
      <c r="G20" s="37"/>
      <c r="H20" s="37"/>
      <c r="I20" s="37"/>
      <c r="J20" s="37"/>
      <c r="K20" s="37">
        <f>F20*20%</f>
        <v>449.448</v>
      </c>
      <c r="L20" s="37"/>
      <c r="M20" s="37"/>
      <c r="N20" s="37">
        <v>368.4</v>
      </c>
      <c r="O20" s="37">
        <v>276.3</v>
      </c>
      <c r="P20" s="37"/>
      <c r="Q20" s="37"/>
      <c r="R20" s="37">
        <f t="shared" si="1"/>
        <v>224.724</v>
      </c>
      <c r="S20" s="37">
        <f t="shared" si="2"/>
        <v>3566.112</v>
      </c>
      <c r="T20" s="38"/>
      <c r="U20" s="44">
        <f t="shared" si="3"/>
        <v>42793.344</v>
      </c>
    </row>
    <row r="21" spans="1:21" s="30" customFormat="1" ht="24.75" customHeight="1">
      <c r="A21" s="53">
        <v>9</v>
      </c>
      <c r="B21" s="52" t="s">
        <v>45</v>
      </c>
      <c r="C21" s="52">
        <v>10</v>
      </c>
      <c r="D21" s="54">
        <v>1842</v>
      </c>
      <c r="E21" s="52">
        <v>1.44</v>
      </c>
      <c r="F21" s="54">
        <f t="shared" si="0"/>
        <v>2652.48</v>
      </c>
      <c r="G21" s="54"/>
      <c r="H21" s="54"/>
      <c r="I21" s="54"/>
      <c r="J21" s="54"/>
      <c r="K21" s="54">
        <f>F21*20%</f>
        <v>530.496</v>
      </c>
      <c r="L21" s="54"/>
      <c r="M21" s="54"/>
      <c r="N21" s="54">
        <v>442.08</v>
      </c>
      <c r="O21" s="54"/>
      <c r="P21" s="54"/>
      <c r="Q21" s="54"/>
      <c r="R21" s="54">
        <f t="shared" si="1"/>
        <v>265.248</v>
      </c>
      <c r="S21" s="54">
        <f t="shared" si="2"/>
        <v>3890.304</v>
      </c>
      <c r="T21" s="55"/>
      <c r="U21" s="44">
        <f t="shared" si="3"/>
        <v>46683.648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1842</v>
      </c>
      <c r="E22" s="36">
        <v>0.63</v>
      </c>
      <c r="F22" s="37">
        <f t="shared" si="0"/>
        <v>1160.46</v>
      </c>
      <c r="G22" s="37"/>
      <c r="H22" s="37"/>
      <c r="I22" s="37"/>
      <c r="J22" s="37"/>
      <c r="K22" s="37">
        <f>(F22+G22)*20%</f>
        <v>232.092</v>
      </c>
      <c r="L22" s="37"/>
      <c r="M22" s="37"/>
      <c r="N22" s="37">
        <v>218.88</v>
      </c>
      <c r="O22" s="37"/>
      <c r="P22" s="37"/>
      <c r="Q22" s="37"/>
      <c r="R22" s="37">
        <f>(F22+G22)*10%</f>
        <v>116.046</v>
      </c>
      <c r="S22" s="37">
        <f t="shared" si="2"/>
        <v>1727.4780000000003</v>
      </c>
      <c r="T22" s="38"/>
      <c r="U22" s="44">
        <f t="shared" si="3"/>
        <v>20729.736000000004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1751</v>
      </c>
      <c r="E23" s="51">
        <v>0.94</v>
      </c>
      <c r="F23" s="37">
        <f t="shared" si="0"/>
        <v>1645.9399999999998</v>
      </c>
      <c r="G23" s="37"/>
      <c r="H23" s="37"/>
      <c r="I23" s="37"/>
      <c r="J23" s="37">
        <f>F23*10%</f>
        <v>164.594</v>
      </c>
      <c r="K23" s="37"/>
      <c r="L23" s="37"/>
      <c r="M23" s="37"/>
      <c r="N23" s="37"/>
      <c r="O23" s="37">
        <v>72.96</v>
      </c>
      <c r="P23" s="37"/>
      <c r="Q23" s="37"/>
      <c r="R23" s="37">
        <f aca="true" t="shared" si="5" ref="R23:R32">F23*10%</f>
        <v>164.594</v>
      </c>
      <c r="S23" s="37">
        <f t="shared" si="2"/>
        <v>2048.0879999999997</v>
      </c>
      <c r="T23" s="38"/>
      <c r="U23" s="44">
        <f t="shared" si="3"/>
        <v>24577.055999999997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1751</v>
      </c>
      <c r="E24" s="36">
        <v>0.75</v>
      </c>
      <c r="F24" s="37">
        <f t="shared" si="0"/>
        <v>1313.25</v>
      </c>
      <c r="G24" s="37"/>
      <c r="H24" s="37"/>
      <c r="I24" s="37"/>
      <c r="J24" s="37">
        <f>F24*10%</f>
        <v>131.32500000000002</v>
      </c>
      <c r="K24" s="37"/>
      <c r="L24" s="37"/>
      <c r="M24" s="37"/>
      <c r="N24" s="37"/>
      <c r="O24" s="37">
        <v>29.18</v>
      </c>
      <c r="P24" s="37"/>
      <c r="Q24" s="37"/>
      <c r="R24" s="37">
        <f t="shared" si="5"/>
        <v>131.32500000000002</v>
      </c>
      <c r="S24" s="37">
        <f t="shared" si="2"/>
        <v>1605.0800000000002</v>
      </c>
      <c r="T24" s="38"/>
      <c r="U24" s="44">
        <f t="shared" si="3"/>
        <v>19260.960000000003</v>
      </c>
    </row>
    <row r="25" spans="1:21" s="30" customFormat="1" ht="24" customHeight="1">
      <c r="A25" s="53">
        <v>13</v>
      </c>
      <c r="B25" s="52" t="s">
        <v>45</v>
      </c>
      <c r="C25" s="52">
        <v>9</v>
      </c>
      <c r="D25" s="54">
        <v>1751</v>
      </c>
      <c r="E25" s="52">
        <v>1.72</v>
      </c>
      <c r="F25" s="54">
        <f t="shared" si="0"/>
        <v>3011.72</v>
      </c>
      <c r="G25" s="54"/>
      <c r="H25" s="54"/>
      <c r="I25" s="54"/>
      <c r="J25" s="54">
        <f>F25*10%</f>
        <v>301.17199999999997</v>
      </c>
      <c r="K25" s="54"/>
      <c r="L25" s="54"/>
      <c r="M25" s="54"/>
      <c r="N25" s="54"/>
      <c r="O25" s="54">
        <v>38.91</v>
      </c>
      <c r="P25" s="54"/>
      <c r="Q25" s="54"/>
      <c r="R25" s="54">
        <f t="shared" si="5"/>
        <v>301.17199999999997</v>
      </c>
      <c r="S25" s="54">
        <f t="shared" si="2"/>
        <v>3652.9739999999997</v>
      </c>
      <c r="T25" s="55"/>
      <c r="U25" s="44">
        <f t="shared" si="3"/>
        <v>43835.687999999995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1660</v>
      </c>
      <c r="E26" s="51">
        <v>0.22</v>
      </c>
      <c r="F26" s="37">
        <f t="shared" si="0"/>
        <v>365.2</v>
      </c>
      <c r="G26" s="37"/>
      <c r="H26" s="37"/>
      <c r="I26" s="37"/>
      <c r="J26" s="37">
        <f>F26*10%</f>
        <v>36.52</v>
      </c>
      <c r="K26" s="37"/>
      <c r="L26" s="37"/>
      <c r="M26" s="37"/>
      <c r="N26" s="37"/>
      <c r="O26" s="37"/>
      <c r="P26" s="37"/>
      <c r="Q26" s="37"/>
      <c r="R26" s="37">
        <f t="shared" si="5"/>
        <v>36.52</v>
      </c>
      <c r="S26" s="37">
        <f t="shared" si="2"/>
        <v>438.23999999999995</v>
      </c>
      <c r="T26" s="38"/>
      <c r="U26" s="44">
        <f t="shared" si="3"/>
        <v>5258.879999999999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1660</v>
      </c>
      <c r="E27" s="52">
        <v>0.22</v>
      </c>
      <c r="F27" s="37">
        <f t="shared" si="0"/>
        <v>365.2</v>
      </c>
      <c r="G27" s="37"/>
      <c r="H27" s="37"/>
      <c r="I27" s="37"/>
      <c r="J27" s="37">
        <f>F27*10%</f>
        <v>36.52</v>
      </c>
      <c r="K27" s="37"/>
      <c r="L27" s="37"/>
      <c r="M27" s="37"/>
      <c r="N27" s="37"/>
      <c r="O27" s="37"/>
      <c r="P27" s="37"/>
      <c r="Q27" s="37"/>
      <c r="R27" s="37">
        <f t="shared" si="5"/>
        <v>36.52</v>
      </c>
      <c r="S27" s="37">
        <f t="shared" si="2"/>
        <v>438.23999999999995</v>
      </c>
      <c r="T27" s="38"/>
      <c r="U27" s="44">
        <f t="shared" si="3"/>
        <v>5258.879999999999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1751</v>
      </c>
      <c r="E28" s="12">
        <v>1</v>
      </c>
      <c r="F28" s="13">
        <f t="shared" si="0"/>
        <v>1751</v>
      </c>
      <c r="G28" s="13"/>
      <c r="H28" s="13"/>
      <c r="I28" s="13"/>
      <c r="J28" s="13"/>
      <c r="K28" s="13"/>
      <c r="L28" s="13">
        <f>F28*30%</f>
        <v>525.3</v>
      </c>
      <c r="M28" s="13"/>
      <c r="N28" s="13"/>
      <c r="O28" s="13"/>
      <c r="P28" s="13"/>
      <c r="Q28" s="13"/>
      <c r="R28" s="13">
        <f t="shared" si="5"/>
        <v>175.10000000000002</v>
      </c>
      <c r="S28" s="13">
        <f t="shared" si="2"/>
        <v>2451.4</v>
      </c>
      <c r="T28" s="22"/>
      <c r="U28" s="44">
        <f t="shared" si="3"/>
        <v>29416.800000000003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1751</v>
      </c>
      <c r="E29" s="12">
        <v>0.5</v>
      </c>
      <c r="F29" s="13">
        <f t="shared" si="0"/>
        <v>875.5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5"/>
        <v>87.55000000000001</v>
      </c>
      <c r="S29" s="13">
        <f t="shared" si="2"/>
        <v>963.05</v>
      </c>
      <c r="T29" s="22"/>
      <c r="U29" s="44">
        <f t="shared" si="3"/>
        <v>11556.599999999999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1842</v>
      </c>
      <c r="E30" s="12">
        <v>1</v>
      </c>
      <c r="F30" s="13">
        <f t="shared" si="0"/>
        <v>1842</v>
      </c>
      <c r="G30" s="13"/>
      <c r="H30" s="13"/>
      <c r="I30" s="13"/>
      <c r="J30" s="13">
        <f>F30*10%</f>
        <v>184.20000000000002</v>
      </c>
      <c r="K30" s="13"/>
      <c r="L30" s="13"/>
      <c r="M30" s="13"/>
      <c r="N30" s="13"/>
      <c r="O30" s="13"/>
      <c r="P30" s="13"/>
      <c r="Q30" s="13"/>
      <c r="R30" s="13">
        <f t="shared" si="5"/>
        <v>184.20000000000002</v>
      </c>
      <c r="S30" s="13">
        <f t="shared" si="2"/>
        <v>2210.4</v>
      </c>
      <c r="T30" s="22"/>
      <c r="U30" s="44">
        <f t="shared" si="3"/>
        <v>26524.800000000003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1751</v>
      </c>
      <c r="E31" s="12">
        <v>1</v>
      </c>
      <c r="F31" s="13">
        <f t="shared" si="0"/>
        <v>1751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5"/>
        <v>175.10000000000002</v>
      </c>
      <c r="S31" s="13">
        <f t="shared" si="2"/>
        <v>1926.1</v>
      </c>
      <c r="T31" s="22"/>
      <c r="U31" s="44">
        <f t="shared" si="3"/>
        <v>23113.199999999997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1994</v>
      </c>
      <c r="E32" s="12">
        <v>1</v>
      </c>
      <c r="F32" s="13">
        <f t="shared" si="0"/>
        <v>1994</v>
      </c>
      <c r="G32" s="13"/>
      <c r="H32" s="13"/>
      <c r="I32" s="13"/>
      <c r="J32" s="13"/>
      <c r="K32" s="13"/>
      <c r="L32" s="13">
        <v>598.2</v>
      </c>
      <c r="M32" s="13"/>
      <c r="N32" s="13"/>
      <c r="O32" s="13"/>
      <c r="P32" s="13"/>
      <c r="Q32" s="13"/>
      <c r="R32" s="13">
        <f t="shared" si="5"/>
        <v>199.4</v>
      </c>
      <c r="S32" s="13">
        <f t="shared" si="2"/>
        <v>2791.6</v>
      </c>
      <c r="T32" s="22"/>
      <c r="U32" s="44">
        <f t="shared" si="3"/>
        <v>33499.2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1660</v>
      </c>
      <c r="E33" s="12">
        <v>1</v>
      </c>
      <c r="F33" s="13">
        <f t="shared" si="0"/>
        <v>1660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1660</v>
      </c>
      <c r="T33" s="22"/>
      <c r="U33" s="44">
        <f t="shared" si="3"/>
        <v>19920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1403</v>
      </c>
      <c r="E34" s="12">
        <v>0.5</v>
      </c>
      <c r="F34" s="13">
        <f t="shared" si="0"/>
        <v>701.5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701.5</v>
      </c>
      <c r="T34" s="22"/>
      <c r="U34" s="44">
        <f t="shared" si="3"/>
        <v>8418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1413</v>
      </c>
      <c r="E35" s="12">
        <v>0.5</v>
      </c>
      <c r="F35" s="13">
        <f t="shared" si="0"/>
        <v>706.5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706.5</v>
      </c>
      <c r="T35" s="22"/>
      <c r="U35" s="44">
        <f t="shared" si="3"/>
        <v>8478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1751</v>
      </c>
      <c r="E36" s="18">
        <v>0.5</v>
      </c>
      <c r="F36" s="19">
        <f t="shared" si="0"/>
        <v>875.5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87.55000000000001</v>
      </c>
      <c r="S36" s="13">
        <f t="shared" si="2"/>
        <v>963.05</v>
      </c>
      <c r="T36" s="20">
        <f>S36*12</f>
        <v>11556.599999999999</v>
      </c>
      <c r="U36" s="44">
        <f t="shared" si="3"/>
        <v>11556.599999999999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1467</v>
      </c>
      <c r="E37" s="18">
        <v>0.5</v>
      </c>
      <c r="F37" s="19">
        <f t="shared" si="0"/>
        <v>733.5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733.5</v>
      </c>
      <c r="T37" s="23"/>
      <c r="U37" s="44">
        <f t="shared" si="3"/>
        <v>8802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111.44</v>
      </c>
      <c r="R38" s="13"/>
      <c r="S38" s="13">
        <f t="shared" si="2"/>
        <v>1504.44</v>
      </c>
      <c r="T38" s="23"/>
      <c r="U38" s="44">
        <f t="shared" si="3"/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1403</v>
      </c>
      <c r="E39" s="18">
        <v>1</v>
      </c>
      <c r="F39" s="19">
        <f t="shared" si="0"/>
        <v>1403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F39*8%</f>
        <v>112.24000000000001</v>
      </c>
      <c r="R39" s="13"/>
      <c r="S39" s="13">
        <f t="shared" si="2"/>
        <v>1515.24</v>
      </c>
      <c r="T39" s="23"/>
      <c r="U39" s="44">
        <f t="shared" si="3"/>
        <v>18182.88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 t="shared" si="3"/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/>
      <c r="Q41" s="19">
        <v>770</v>
      </c>
      <c r="R41" s="13"/>
      <c r="S41" s="13">
        <f t="shared" si="2"/>
        <v>4988</v>
      </c>
      <c r="T41" s="23"/>
      <c r="U41" s="44">
        <f t="shared" si="3"/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413.4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3179.4</v>
      </c>
      <c r="T42" s="23"/>
      <c r="U42" s="44">
        <f t="shared" si="3"/>
        <v>38152.8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 t="shared" si="3"/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f t="shared" si="3"/>
        <v>17340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>F45*5%</f>
        <v>310.05</v>
      </c>
      <c r="R45" s="13"/>
      <c r="S45" s="13">
        <f t="shared" si="2"/>
        <v>6511.05</v>
      </c>
      <c r="T45" s="23"/>
      <c r="U45" s="44">
        <f t="shared" si="3"/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6" ref="D46:S46">SUM(D12:D45)</f>
        <v>58857.15</v>
      </c>
      <c r="E46" s="48">
        <f t="shared" si="6"/>
        <v>46.919999999999995</v>
      </c>
      <c r="F46" s="49">
        <f t="shared" si="6"/>
        <v>83757.345</v>
      </c>
      <c r="G46" s="49">
        <f t="shared" si="6"/>
        <v>818.6</v>
      </c>
      <c r="H46" s="49">
        <f t="shared" si="6"/>
        <v>544.4</v>
      </c>
      <c r="I46" s="49">
        <f t="shared" si="6"/>
        <v>223.95750000000004</v>
      </c>
      <c r="J46" s="49">
        <f t="shared" si="6"/>
        <v>854.3309999999999</v>
      </c>
      <c r="K46" s="49">
        <f t="shared" si="6"/>
        <v>1671.4360000000001</v>
      </c>
      <c r="L46" s="49">
        <f t="shared" si="6"/>
        <v>12057.406500000001</v>
      </c>
      <c r="M46" s="49">
        <f t="shared" si="6"/>
        <v>469.75500000000005</v>
      </c>
      <c r="N46" s="49">
        <f t="shared" si="6"/>
        <v>5283.59</v>
      </c>
      <c r="O46" s="49">
        <f t="shared" si="6"/>
        <v>3414.0099999999998</v>
      </c>
      <c r="P46" s="49">
        <f t="shared" si="6"/>
        <v>778.22</v>
      </c>
      <c r="Q46" s="49">
        <f t="shared" si="6"/>
        <v>1303.73</v>
      </c>
      <c r="R46" s="49">
        <f t="shared" si="6"/>
        <v>6059.384500000001</v>
      </c>
      <c r="S46" s="49">
        <f t="shared" si="6"/>
        <v>117236.16550000003</v>
      </c>
      <c r="T46" s="49">
        <f>SUM(T12:T45)</f>
        <v>11556.599999999999</v>
      </c>
      <c r="U46" s="49">
        <f>SUM(U12:U45)</f>
        <v>1406833.9860000003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9"/>
      <c r="N48" s="25"/>
      <c r="O48" s="101" t="s">
        <v>55</v>
      </c>
      <c r="P48" s="101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9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9"/>
      <c r="N50" s="25"/>
      <c r="O50" s="25" t="s">
        <v>27</v>
      </c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9"/>
      <c r="K51" s="99"/>
      <c r="L51" s="99"/>
      <c r="M51" s="99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1">
    <mergeCell ref="U9:U11"/>
    <mergeCell ref="S9:S11"/>
    <mergeCell ref="J9:L9"/>
    <mergeCell ref="K10:K11"/>
    <mergeCell ref="A9:A11"/>
    <mergeCell ref="D9:D11"/>
    <mergeCell ref="B9:B11"/>
    <mergeCell ref="E9:E11"/>
    <mergeCell ref="C3:D3"/>
    <mergeCell ref="F6:N6"/>
    <mergeCell ref="F9:F11"/>
    <mergeCell ref="L51:M51"/>
    <mergeCell ref="M9:P9"/>
    <mergeCell ref="H7:K7"/>
    <mergeCell ref="J51:K51"/>
    <mergeCell ref="O48:P48"/>
    <mergeCell ref="P2:S2"/>
    <mergeCell ref="P3:S3"/>
    <mergeCell ref="R9:R11"/>
    <mergeCell ref="J10:J11"/>
    <mergeCell ref="L10:L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60" zoomScaleNormal="70" zoomScalePageLayoutView="0" workbookViewId="0" topLeftCell="A1">
      <pane xSplit="6" ySplit="19" topLeftCell="I2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P44" sqref="P44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10" t="s">
        <v>51</v>
      </c>
      <c r="Q2" s="10"/>
      <c r="R2" s="10"/>
      <c r="S2" s="10"/>
    </row>
    <row r="3" spans="3:19" ht="21" customHeight="1">
      <c r="C3" s="96" t="s">
        <v>49</v>
      </c>
      <c r="D3" s="96"/>
      <c r="P3" s="96" t="s">
        <v>57</v>
      </c>
      <c r="Q3" s="96"/>
      <c r="R3" s="96"/>
      <c r="S3" s="96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97" t="s">
        <v>56</v>
      </c>
      <c r="G6" s="97"/>
      <c r="H6" s="97"/>
      <c r="I6" s="97"/>
      <c r="J6" s="97"/>
      <c r="K6" s="97"/>
      <c r="L6" s="97"/>
      <c r="M6" s="97"/>
      <c r="N6" s="97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95" t="s">
        <v>7</v>
      </c>
      <c r="N9" s="95"/>
      <c r="O9" s="95"/>
      <c r="P9" s="95"/>
      <c r="Q9" s="32"/>
      <c r="R9" s="95" t="s">
        <v>24</v>
      </c>
      <c r="S9" s="95" t="s">
        <v>1</v>
      </c>
      <c r="T9" s="42"/>
      <c r="U9" s="79" t="s">
        <v>12</v>
      </c>
    </row>
    <row r="10" spans="1:21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83"/>
      <c r="S10" s="83"/>
      <c r="T10" s="21"/>
      <c r="U10" s="80"/>
    </row>
    <row r="11" spans="1:21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0.1</v>
      </c>
      <c r="N11" s="8">
        <v>0.2</v>
      </c>
      <c r="O11" s="8" t="s">
        <v>22</v>
      </c>
      <c r="P11" s="7"/>
      <c r="Q11" s="7"/>
      <c r="R11" s="83"/>
      <c r="S11" s="83"/>
      <c r="T11" s="15"/>
      <c r="U11" s="81"/>
    </row>
    <row r="12" spans="1:21" ht="20.25">
      <c r="A12" s="43">
        <v>1</v>
      </c>
      <c r="B12" s="12" t="s">
        <v>18</v>
      </c>
      <c r="C12" s="12">
        <v>13</v>
      </c>
      <c r="D12" s="13">
        <v>1934</v>
      </c>
      <c r="E12" s="12">
        <v>1</v>
      </c>
      <c r="F12" s="13">
        <f aca="true" t="shared" si="0" ref="F12:F44">D12*E12</f>
        <v>1934</v>
      </c>
      <c r="G12" s="13">
        <v>180.6</v>
      </c>
      <c r="H12" s="13"/>
      <c r="I12" s="13">
        <f>F12*5%</f>
        <v>96.7</v>
      </c>
      <c r="J12" s="13"/>
      <c r="K12" s="13">
        <f>F12*20%</f>
        <v>386.8</v>
      </c>
      <c r="L12" s="13"/>
      <c r="M12" s="13"/>
      <c r="N12" s="13"/>
      <c r="O12" s="13"/>
      <c r="P12" s="13"/>
      <c r="Q12" s="13"/>
      <c r="R12" s="13">
        <f aca="true" t="shared" si="1" ref="R12:R21">F12*10%</f>
        <v>193.4</v>
      </c>
      <c r="S12" s="13">
        <f aca="true" t="shared" si="2" ref="S12:S44">F12+G12+H12+I12+J12+K12+L12+M12+N12+O12+P12+Q12+R12</f>
        <v>2791.5</v>
      </c>
      <c r="T12" s="22"/>
      <c r="U12" s="44">
        <f aca="true" t="shared" si="3" ref="U12:U44">S12*12</f>
        <v>33498</v>
      </c>
    </row>
    <row r="13" spans="1:21" ht="20.25">
      <c r="A13" s="43">
        <v>2</v>
      </c>
      <c r="B13" s="12" t="s">
        <v>23</v>
      </c>
      <c r="C13" s="12"/>
      <c r="D13" s="13">
        <v>1837.3</v>
      </c>
      <c r="E13" s="12">
        <v>1.5</v>
      </c>
      <c r="F13" s="13">
        <f t="shared" si="0"/>
        <v>2755.95</v>
      </c>
      <c r="G13" s="13"/>
      <c r="H13" s="13"/>
      <c r="I13" s="13">
        <f>D13*5%</f>
        <v>91.86500000000001</v>
      </c>
      <c r="J13" s="13"/>
      <c r="K13" s="13"/>
      <c r="L13" s="13">
        <f>F13*30%</f>
        <v>826.785</v>
      </c>
      <c r="M13" s="13"/>
      <c r="N13" s="13"/>
      <c r="O13" s="13"/>
      <c r="P13" s="13"/>
      <c r="Q13" s="13"/>
      <c r="R13" s="13">
        <f t="shared" si="1"/>
        <v>275.59499999999997</v>
      </c>
      <c r="S13" s="13">
        <f t="shared" si="2"/>
        <v>3950.1949999999993</v>
      </c>
      <c r="T13" s="22"/>
      <c r="U13" s="44">
        <f t="shared" si="3"/>
        <v>47402.33999999999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1806</v>
      </c>
      <c r="E14" s="57">
        <v>3.89</v>
      </c>
      <c r="F14" s="37">
        <f t="shared" si="0"/>
        <v>7025.34</v>
      </c>
      <c r="G14" s="37">
        <v>361.2</v>
      </c>
      <c r="H14" s="37"/>
      <c r="I14" s="37"/>
      <c r="J14" s="37"/>
      <c r="K14" s="37"/>
      <c r="L14" s="37">
        <f aca="true" t="shared" si="4" ref="L14:L19">F14*0.3</f>
        <v>2107.602</v>
      </c>
      <c r="M14" s="37"/>
      <c r="N14" s="37">
        <v>794.64</v>
      </c>
      <c r="O14" s="37">
        <v>678.76</v>
      </c>
      <c r="P14" s="37"/>
      <c r="Q14" s="37"/>
      <c r="R14" s="37">
        <f t="shared" si="1"/>
        <v>702.5340000000001</v>
      </c>
      <c r="S14" s="37">
        <f t="shared" si="2"/>
        <v>11670.076</v>
      </c>
      <c r="T14" s="38"/>
      <c r="U14" s="44">
        <f t="shared" si="3"/>
        <v>140040.91199999998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1806</v>
      </c>
      <c r="E15" s="36">
        <v>5.47</v>
      </c>
      <c r="F15" s="37">
        <f t="shared" si="0"/>
        <v>9878.82</v>
      </c>
      <c r="G15" s="37"/>
      <c r="H15" s="37"/>
      <c r="I15" s="37"/>
      <c r="J15" s="37"/>
      <c r="K15" s="37"/>
      <c r="L15" s="37">
        <f t="shared" si="4"/>
        <v>2963.6459999999997</v>
      </c>
      <c r="M15" s="37"/>
      <c r="N15" s="37">
        <v>1354.5</v>
      </c>
      <c r="O15" s="37">
        <v>1270.19</v>
      </c>
      <c r="P15" s="37"/>
      <c r="Q15" s="37"/>
      <c r="R15" s="37">
        <f t="shared" si="1"/>
        <v>987.8820000000001</v>
      </c>
      <c r="S15" s="37">
        <f t="shared" si="2"/>
        <v>16455.038</v>
      </c>
      <c r="T15" s="38"/>
      <c r="U15" s="44">
        <f t="shared" si="3"/>
        <v>197460.456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1806</v>
      </c>
      <c r="E16" s="36">
        <v>2.31</v>
      </c>
      <c r="F16" s="37">
        <f t="shared" si="0"/>
        <v>4171.86</v>
      </c>
      <c r="G16" s="37"/>
      <c r="H16" s="37"/>
      <c r="I16" s="37"/>
      <c r="J16" s="37"/>
      <c r="K16" s="37"/>
      <c r="L16" s="37">
        <f t="shared" si="4"/>
        <v>1251.5579999999998</v>
      </c>
      <c r="M16" s="37">
        <f>F16*10%</f>
        <v>417.186</v>
      </c>
      <c r="N16" s="37">
        <v>225.75</v>
      </c>
      <c r="O16" s="37">
        <v>345.23</v>
      </c>
      <c r="P16" s="37"/>
      <c r="Q16" s="37"/>
      <c r="R16" s="37">
        <f t="shared" si="1"/>
        <v>417.186</v>
      </c>
      <c r="S16" s="37">
        <f t="shared" si="2"/>
        <v>6828.769999999999</v>
      </c>
      <c r="T16" s="38"/>
      <c r="U16" s="44">
        <f t="shared" si="3"/>
        <v>81945.23999999999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1678</v>
      </c>
      <c r="E17" s="57">
        <v>1.81</v>
      </c>
      <c r="F17" s="37">
        <f t="shared" si="0"/>
        <v>3037.1800000000003</v>
      </c>
      <c r="G17" s="37"/>
      <c r="H17" s="37"/>
      <c r="I17" s="37"/>
      <c r="J17" s="37"/>
      <c r="K17" s="37"/>
      <c r="L17" s="37">
        <f t="shared" si="4"/>
        <v>911.1540000000001</v>
      </c>
      <c r="M17" s="37"/>
      <c r="N17" s="37">
        <v>335.6</v>
      </c>
      <c r="O17" s="37">
        <v>384.49</v>
      </c>
      <c r="P17" s="37"/>
      <c r="Q17" s="37"/>
      <c r="R17" s="37">
        <f t="shared" si="1"/>
        <v>303.718</v>
      </c>
      <c r="S17" s="37">
        <f t="shared" si="2"/>
        <v>4972.142</v>
      </c>
      <c r="T17" s="38"/>
      <c r="U17" s="44">
        <f t="shared" si="3"/>
        <v>59665.704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1678</v>
      </c>
      <c r="E18" s="36">
        <v>1.78</v>
      </c>
      <c r="F18" s="37">
        <f t="shared" si="0"/>
        <v>2986.84</v>
      </c>
      <c r="G18" s="37"/>
      <c r="H18" s="37"/>
      <c r="I18" s="37"/>
      <c r="J18" s="37"/>
      <c r="K18" s="37"/>
      <c r="L18" s="37">
        <f t="shared" si="4"/>
        <v>896.052</v>
      </c>
      <c r="M18" s="37"/>
      <c r="N18" s="37">
        <v>419.5</v>
      </c>
      <c r="O18" s="37">
        <v>158.47</v>
      </c>
      <c r="P18" s="37"/>
      <c r="Q18" s="37"/>
      <c r="R18" s="37">
        <f t="shared" si="1"/>
        <v>298.684</v>
      </c>
      <c r="S18" s="37">
        <f t="shared" si="2"/>
        <v>4759.546</v>
      </c>
      <c r="T18" s="38"/>
      <c r="U18" s="44">
        <f t="shared" si="3"/>
        <v>57114.552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1678</v>
      </c>
      <c r="E19" s="36">
        <v>1.05</v>
      </c>
      <c r="F19" s="37">
        <f t="shared" si="0"/>
        <v>1761.9</v>
      </c>
      <c r="G19" s="37"/>
      <c r="H19" s="37"/>
      <c r="I19" s="37"/>
      <c r="J19" s="37"/>
      <c r="K19" s="37"/>
      <c r="L19" s="37">
        <f t="shared" si="4"/>
        <v>528.57</v>
      </c>
      <c r="M19" s="37"/>
      <c r="N19" s="37">
        <v>419.5</v>
      </c>
      <c r="O19" s="37">
        <v>41.95</v>
      </c>
      <c r="P19" s="37"/>
      <c r="Q19" s="37"/>
      <c r="R19" s="37">
        <f t="shared" si="1"/>
        <v>176.19000000000003</v>
      </c>
      <c r="S19" s="37">
        <f t="shared" si="2"/>
        <v>2928.11</v>
      </c>
      <c r="T19" s="38"/>
      <c r="U19" s="44">
        <f t="shared" si="3"/>
        <v>35137.32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1551</v>
      </c>
      <c r="E20" s="57">
        <v>1.67</v>
      </c>
      <c r="F20" s="37">
        <f t="shared" si="0"/>
        <v>2590.17</v>
      </c>
      <c r="G20" s="37"/>
      <c r="H20" s="37"/>
      <c r="I20" s="37"/>
      <c r="J20" s="37"/>
      <c r="K20" s="37">
        <f>F20*20%</f>
        <v>518.034</v>
      </c>
      <c r="L20" s="37"/>
      <c r="M20" s="37"/>
      <c r="N20" s="37"/>
      <c r="O20" s="37">
        <v>258.5</v>
      </c>
      <c r="P20" s="37"/>
      <c r="Q20" s="37"/>
      <c r="R20" s="37">
        <f t="shared" si="1"/>
        <v>259.017</v>
      </c>
      <c r="S20" s="37">
        <f t="shared" si="2"/>
        <v>3625.721</v>
      </c>
      <c r="T20" s="38"/>
      <c r="U20" s="44">
        <f t="shared" si="3"/>
        <v>43508.652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1551</v>
      </c>
      <c r="E21" s="36">
        <v>1.25</v>
      </c>
      <c r="F21" s="37">
        <f t="shared" si="0"/>
        <v>1938.75</v>
      </c>
      <c r="G21" s="37"/>
      <c r="H21" s="37"/>
      <c r="I21" s="37"/>
      <c r="J21" s="37"/>
      <c r="K21" s="37">
        <f>F21*20%</f>
        <v>387.75</v>
      </c>
      <c r="L21" s="37"/>
      <c r="M21" s="37"/>
      <c r="N21" s="37">
        <v>310.2</v>
      </c>
      <c r="O21" s="37"/>
      <c r="P21" s="37"/>
      <c r="Q21" s="37"/>
      <c r="R21" s="37">
        <f t="shared" si="1"/>
        <v>193.875</v>
      </c>
      <c r="S21" s="37">
        <f t="shared" si="2"/>
        <v>2830.575</v>
      </c>
      <c r="T21" s="38"/>
      <c r="U21" s="44">
        <f t="shared" si="3"/>
        <v>33966.899999999994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1551</v>
      </c>
      <c r="E22" s="36">
        <v>0.5</v>
      </c>
      <c r="F22" s="37">
        <f t="shared" si="0"/>
        <v>775.5</v>
      </c>
      <c r="G22" s="37"/>
      <c r="H22" s="37"/>
      <c r="I22" s="37"/>
      <c r="J22" s="37"/>
      <c r="K22" s="37">
        <f>(F22+G22)*20%</f>
        <v>155.10000000000002</v>
      </c>
      <c r="L22" s="37"/>
      <c r="M22" s="37"/>
      <c r="N22" s="37">
        <v>193.88</v>
      </c>
      <c r="O22" s="37"/>
      <c r="P22" s="37"/>
      <c r="Q22" s="37"/>
      <c r="R22" s="37">
        <f>(F22+G22)*10%</f>
        <v>77.55000000000001</v>
      </c>
      <c r="S22" s="37">
        <f t="shared" si="2"/>
        <v>1202.03</v>
      </c>
      <c r="T22" s="38"/>
      <c r="U22" s="44">
        <f t="shared" si="3"/>
        <v>14424.36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1474</v>
      </c>
      <c r="E23" s="57">
        <v>1.42</v>
      </c>
      <c r="F23" s="37">
        <f t="shared" si="0"/>
        <v>2093.08</v>
      </c>
      <c r="G23" s="37"/>
      <c r="H23" s="37"/>
      <c r="I23" s="37"/>
      <c r="J23" s="37">
        <f>F23*10%</f>
        <v>209.308</v>
      </c>
      <c r="K23" s="37"/>
      <c r="L23" s="37"/>
      <c r="M23" s="37"/>
      <c r="N23" s="37"/>
      <c r="O23" s="37">
        <v>110.55</v>
      </c>
      <c r="P23" s="37">
        <v>655.11</v>
      </c>
      <c r="Q23" s="37"/>
      <c r="R23" s="37">
        <f aca="true" t="shared" si="5" ref="R23:R31">F23*10%</f>
        <v>209.308</v>
      </c>
      <c r="S23" s="37">
        <f t="shared" si="2"/>
        <v>3277.356</v>
      </c>
      <c r="T23" s="38"/>
      <c r="U23" s="44">
        <f t="shared" si="3"/>
        <v>39328.272000000004</v>
      </c>
    </row>
    <row r="24" spans="1:21" s="39" customFormat="1" ht="24" customHeight="1">
      <c r="A24" s="45">
        <v>12</v>
      </c>
      <c r="B24" s="36" t="s">
        <v>45</v>
      </c>
      <c r="C24" s="36">
        <v>9</v>
      </c>
      <c r="D24" s="37">
        <v>1474</v>
      </c>
      <c r="E24" s="36">
        <v>0.22</v>
      </c>
      <c r="F24" s="37">
        <f t="shared" si="0"/>
        <v>324.28000000000003</v>
      </c>
      <c r="G24" s="37"/>
      <c r="H24" s="37"/>
      <c r="I24" s="37"/>
      <c r="J24" s="37">
        <f>F24*10%</f>
        <v>32.428000000000004</v>
      </c>
      <c r="K24" s="37"/>
      <c r="L24" s="37"/>
      <c r="M24" s="37"/>
      <c r="N24" s="37"/>
      <c r="O24" s="37"/>
      <c r="P24" s="37"/>
      <c r="Q24" s="37"/>
      <c r="R24" s="37">
        <f t="shared" si="5"/>
        <v>32.428000000000004</v>
      </c>
      <c r="S24" s="37">
        <f t="shared" si="2"/>
        <v>389.136</v>
      </c>
      <c r="T24" s="38"/>
      <c r="U24" s="44">
        <f t="shared" si="3"/>
        <v>4669.6320000000005</v>
      </c>
    </row>
    <row r="25" spans="1:21" s="39" customFormat="1" ht="24" customHeight="1">
      <c r="A25" s="45">
        <v>13</v>
      </c>
      <c r="B25" s="36" t="s">
        <v>44</v>
      </c>
      <c r="C25" s="36">
        <v>8</v>
      </c>
      <c r="D25" s="37">
        <v>1397</v>
      </c>
      <c r="E25" s="36">
        <v>0.28</v>
      </c>
      <c r="F25" s="37">
        <f t="shared" si="0"/>
        <v>391.16</v>
      </c>
      <c r="G25" s="37"/>
      <c r="H25" s="37"/>
      <c r="I25" s="37"/>
      <c r="J25" s="37">
        <f>F25*10%</f>
        <v>39.11600000000001</v>
      </c>
      <c r="K25" s="37"/>
      <c r="L25" s="37"/>
      <c r="M25" s="37"/>
      <c r="N25" s="37"/>
      <c r="O25" s="37"/>
      <c r="P25" s="37"/>
      <c r="Q25" s="37"/>
      <c r="R25" s="37">
        <f t="shared" si="5"/>
        <v>39.11600000000001</v>
      </c>
      <c r="S25" s="37">
        <f t="shared" si="2"/>
        <v>469.392</v>
      </c>
      <c r="T25" s="38"/>
      <c r="U25" s="44">
        <f t="shared" si="3"/>
        <v>5632.704</v>
      </c>
    </row>
    <row r="26" spans="1:21" s="30" customFormat="1" ht="24" customHeight="1">
      <c r="A26" s="43">
        <v>14</v>
      </c>
      <c r="B26" s="12" t="s">
        <v>40</v>
      </c>
      <c r="C26" s="12">
        <v>12</v>
      </c>
      <c r="D26" s="13">
        <v>1806</v>
      </c>
      <c r="E26" s="12">
        <v>0.5</v>
      </c>
      <c r="F26" s="13">
        <f t="shared" si="0"/>
        <v>903</v>
      </c>
      <c r="G26" s="13"/>
      <c r="H26" s="13"/>
      <c r="I26" s="13"/>
      <c r="J26" s="13"/>
      <c r="K26" s="13"/>
      <c r="L26" s="13">
        <f>F26*30%</f>
        <v>270.9</v>
      </c>
      <c r="M26" s="13"/>
      <c r="N26" s="13"/>
      <c r="O26" s="13"/>
      <c r="P26" s="13"/>
      <c r="Q26" s="13"/>
      <c r="R26" s="13">
        <f t="shared" si="5"/>
        <v>90.30000000000001</v>
      </c>
      <c r="S26" s="13">
        <f t="shared" si="2"/>
        <v>1264.2</v>
      </c>
      <c r="T26" s="22"/>
      <c r="U26" s="44">
        <f t="shared" si="3"/>
        <v>15170.400000000001</v>
      </c>
    </row>
    <row r="27" spans="1:21" s="30" customFormat="1" ht="24" customHeight="1">
      <c r="A27" s="43">
        <v>15</v>
      </c>
      <c r="B27" s="12" t="s">
        <v>40</v>
      </c>
      <c r="C27" s="12">
        <v>11</v>
      </c>
      <c r="D27" s="13">
        <v>1678</v>
      </c>
      <c r="E27" s="12">
        <v>0.5</v>
      </c>
      <c r="F27" s="13">
        <f t="shared" si="0"/>
        <v>839</v>
      </c>
      <c r="G27" s="13"/>
      <c r="H27" s="13"/>
      <c r="I27" s="13"/>
      <c r="J27" s="13"/>
      <c r="K27" s="13"/>
      <c r="L27" s="13">
        <f>F27*30%</f>
        <v>251.7</v>
      </c>
      <c r="M27" s="13"/>
      <c r="N27" s="13"/>
      <c r="O27" s="13"/>
      <c r="P27" s="13"/>
      <c r="Q27" s="13"/>
      <c r="R27" s="13">
        <f t="shared" si="5"/>
        <v>83.9</v>
      </c>
      <c r="S27" s="13">
        <f t="shared" si="2"/>
        <v>1174.6000000000001</v>
      </c>
      <c r="T27" s="22"/>
      <c r="U27" s="44">
        <f t="shared" si="3"/>
        <v>14095.2</v>
      </c>
    </row>
    <row r="28" spans="1:21" s="31" customFormat="1" ht="24" customHeight="1">
      <c r="A28" s="43">
        <v>16</v>
      </c>
      <c r="B28" s="12" t="s">
        <v>41</v>
      </c>
      <c r="C28" s="12">
        <v>9</v>
      </c>
      <c r="D28" s="13">
        <v>1474</v>
      </c>
      <c r="E28" s="12">
        <v>0.5</v>
      </c>
      <c r="F28" s="13">
        <f t="shared" si="0"/>
        <v>737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f t="shared" si="5"/>
        <v>73.7</v>
      </c>
      <c r="S28" s="13">
        <f t="shared" si="2"/>
        <v>810.7</v>
      </c>
      <c r="T28" s="22"/>
      <c r="U28" s="44">
        <f t="shared" si="3"/>
        <v>9728.400000000001</v>
      </c>
    </row>
    <row r="29" spans="1:21" s="31" customFormat="1" ht="24" customHeight="1">
      <c r="A29" s="43">
        <v>17</v>
      </c>
      <c r="B29" s="12" t="s">
        <v>19</v>
      </c>
      <c r="C29" s="12">
        <v>9</v>
      </c>
      <c r="D29" s="13">
        <v>1551</v>
      </c>
      <c r="E29" s="12">
        <v>1</v>
      </c>
      <c r="F29" s="13">
        <f t="shared" si="0"/>
        <v>1551</v>
      </c>
      <c r="G29" s="13"/>
      <c r="H29" s="13"/>
      <c r="I29" s="13"/>
      <c r="J29" s="13">
        <f>F29*10%</f>
        <v>155.10000000000002</v>
      </c>
      <c r="K29" s="13"/>
      <c r="L29" s="13"/>
      <c r="M29" s="13"/>
      <c r="N29" s="13"/>
      <c r="O29" s="13"/>
      <c r="P29" s="13"/>
      <c r="Q29" s="13"/>
      <c r="R29" s="13">
        <f t="shared" si="5"/>
        <v>155.10000000000002</v>
      </c>
      <c r="S29" s="13">
        <f t="shared" si="2"/>
        <v>1861.1999999999998</v>
      </c>
      <c r="T29" s="22"/>
      <c r="U29" s="44">
        <f t="shared" si="3"/>
        <v>22334.399999999998</v>
      </c>
    </row>
    <row r="30" spans="1:21" s="31" customFormat="1" ht="24" customHeight="1">
      <c r="A30" s="43">
        <v>18</v>
      </c>
      <c r="B30" s="12" t="s">
        <v>19</v>
      </c>
      <c r="C30" s="12">
        <v>8</v>
      </c>
      <c r="D30" s="13">
        <v>1397</v>
      </c>
      <c r="E30" s="12">
        <v>1</v>
      </c>
      <c r="F30" s="13">
        <f t="shared" si="0"/>
        <v>1397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 t="shared" si="5"/>
        <v>139.70000000000002</v>
      </c>
      <c r="S30" s="13">
        <f t="shared" si="2"/>
        <v>1536.7</v>
      </c>
      <c r="T30" s="22"/>
      <c r="U30" s="44">
        <f t="shared" si="3"/>
        <v>18440.4</v>
      </c>
    </row>
    <row r="31" spans="1:21" ht="24" customHeight="1">
      <c r="A31" s="43">
        <v>19</v>
      </c>
      <c r="B31" s="12" t="s">
        <v>19</v>
      </c>
      <c r="C31" s="12">
        <v>11</v>
      </c>
      <c r="D31" s="13">
        <v>1678</v>
      </c>
      <c r="E31" s="12">
        <v>1</v>
      </c>
      <c r="F31" s="13">
        <f t="shared" si="0"/>
        <v>1678</v>
      </c>
      <c r="G31" s="13"/>
      <c r="H31" s="13"/>
      <c r="I31" s="13"/>
      <c r="J31" s="13"/>
      <c r="K31" s="13">
        <f>F31*20%</f>
        <v>335.6</v>
      </c>
      <c r="L31" s="13"/>
      <c r="M31" s="13"/>
      <c r="N31" s="13"/>
      <c r="O31" s="13"/>
      <c r="P31" s="13"/>
      <c r="Q31" s="13"/>
      <c r="R31" s="13">
        <f t="shared" si="5"/>
        <v>167.8</v>
      </c>
      <c r="S31" s="13">
        <f t="shared" si="2"/>
        <v>2181.4</v>
      </c>
      <c r="T31" s="22"/>
      <c r="U31" s="44">
        <f t="shared" si="3"/>
        <v>26176.800000000003</v>
      </c>
    </row>
    <row r="32" spans="1:21" ht="24" customHeight="1">
      <c r="A32" s="43">
        <v>20</v>
      </c>
      <c r="B32" s="12" t="s">
        <v>13</v>
      </c>
      <c r="C32" s="12">
        <v>8</v>
      </c>
      <c r="D32" s="13">
        <v>1397</v>
      </c>
      <c r="E32" s="12">
        <v>1</v>
      </c>
      <c r="F32" s="13">
        <f t="shared" si="0"/>
        <v>1397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2"/>
        <v>1397</v>
      </c>
      <c r="T32" s="22"/>
      <c r="U32" s="44">
        <f t="shared" si="3"/>
        <v>16764</v>
      </c>
    </row>
    <row r="33" spans="1:21" ht="24" customHeight="1">
      <c r="A33" s="43">
        <v>21</v>
      </c>
      <c r="B33" s="12" t="s">
        <v>32</v>
      </c>
      <c r="C33" s="12">
        <v>4</v>
      </c>
      <c r="D33" s="13">
        <v>1243</v>
      </c>
      <c r="E33" s="12">
        <v>0.5</v>
      </c>
      <c r="F33" s="13">
        <f t="shared" si="0"/>
        <v>621.5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621.5</v>
      </c>
      <c r="T33" s="22"/>
      <c r="U33" s="44">
        <f t="shared" si="3"/>
        <v>7458</v>
      </c>
    </row>
    <row r="34" spans="1:21" ht="24" customHeight="1">
      <c r="A34" s="43">
        <v>22</v>
      </c>
      <c r="B34" s="12" t="s">
        <v>33</v>
      </c>
      <c r="C34" s="12">
        <v>5</v>
      </c>
      <c r="D34" s="13">
        <v>1253</v>
      </c>
      <c r="E34" s="12">
        <v>0.5</v>
      </c>
      <c r="F34" s="13">
        <f t="shared" si="0"/>
        <v>626.5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626.5</v>
      </c>
      <c r="T34" s="22"/>
      <c r="U34" s="44">
        <f t="shared" si="3"/>
        <v>7518</v>
      </c>
    </row>
    <row r="35" spans="1:21" ht="24" customHeight="1">
      <c r="A35" s="33">
        <v>23</v>
      </c>
      <c r="B35" s="18" t="s">
        <v>34</v>
      </c>
      <c r="C35" s="18">
        <v>9</v>
      </c>
      <c r="D35" s="19">
        <v>1474</v>
      </c>
      <c r="E35" s="18">
        <v>0.5</v>
      </c>
      <c r="F35" s="19">
        <f t="shared" si="0"/>
        <v>737</v>
      </c>
      <c r="G35" s="19"/>
      <c r="H35" s="19"/>
      <c r="I35" s="19"/>
      <c r="J35" s="19"/>
      <c r="K35" s="13"/>
      <c r="L35" s="19"/>
      <c r="M35" s="19"/>
      <c r="N35" s="19"/>
      <c r="O35" s="19"/>
      <c r="P35" s="19"/>
      <c r="Q35" s="19"/>
      <c r="R35" s="19">
        <f>F35*10%</f>
        <v>73.7</v>
      </c>
      <c r="S35" s="13">
        <f t="shared" si="2"/>
        <v>810.7</v>
      </c>
      <c r="T35" s="20">
        <f>S35*12</f>
        <v>9728.400000000001</v>
      </c>
      <c r="U35" s="44">
        <f t="shared" si="3"/>
        <v>9728.400000000001</v>
      </c>
    </row>
    <row r="36" spans="1:21" ht="24" customHeight="1">
      <c r="A36" s="33">
        <v>24</v>
      </c>
      <c r="B36" s="18" t="s">
        <v>35</v>
      </c>
      <c r="C36" s="18">
        <v>6</v>
      </c>
      <c r="D36" s="19">
        <v>1263</v>
      </c>
      <c r="E36" s="18">
        <v>0.5</v>
      </c>
      <c r="F36" s="19">
        <f t="shared" si="0"/>
        <v>631.5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3"/>
      <c r="S36" s="13">
        <f t="shared" si="2"/>
        <v>631.5</v>
      </c>
      <c r="T36" s="23"/>
      <c r="U36" s="44">
        <f t="shared" si="3"/>
        <v>7578</v>
      </c>
    </row>
    <row r="37" spans="1:21" ht="24" customHeight="1">
      <c r="A37" s="33">
        <v>25</v>
      </c>
      <c r="B37" s="18" t="s">
        <v>36</v>
      </c>
      <c r="C37" s="18">
        <v>3</v>
      </c>
      <c r="D37" s="19">
        <v>1233</v>
      </c>
      <c r="E37" s="18">
        <v>1</v>
      </c>
      <c r="F37" s="19">
        <f t="shared" si="0"/>
        <v>1233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f>F37*8%</f>
        <v>98.64</v>
      </c>
      <c r="R37" s="13"/>
      <c r="S37" s="13">
        <f t="shared" si="2"/>
        <v>1331.64</v>
      </c>
      <c r="T37" s="23"/>
      <c r="U37" s="44">
        <f t="shared" si="3"/>
        <v>15979.68</v>
      </c>
    </row>
    <row r="38" spans="1:21" ht="24" customHeight="1">
      <c r="A38" s="33">
        <v>26</v>
      </c>
      <c r="B38" s="18" t="s">
        <v>36</v>
      </c>
      <c r="C38" s="18">
        <v>4</v>
      </c>
      <c r="D38" s="19">
        <v>1243</v>
      </c>
      <c r="E38" s="18">
        <v>1</v>
      </c>
      <c r="F38" s="19">
        <f t="shared" si="0"/>
        <v>1243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99.44</v>
      </c>
      <c r="R38" s="13"/>
      <c r="S38" s="13">
        <f t="shared" si="2"/>
        <v>1342.44</v>
      </c>
      <c r="T38" s="23"/>
      <c r="U38" s="44">
        <f t="shared" si="3"/>
        <v>16109.28</v>
      </c>
    </row>
    <row r="39" spans="1:21" ht="24" customHeight="1">
      <c r="A39" s="33">
        <v>27</v>
      </c>
      <c r="B39" s="18" t="s">
        <v>14</v>
      </c>
      <c r="C39" s="18">
        <v>1</v>
      </c>
      <c r="D39" s="19">
        <v>1218</v>
      </c>
      <c r="E39" s="18">
        <v>1</v>
      </c>
      <c r="F39" s="19">
        <f t="shared" si="0"/>
        <v>1218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3"/>
      <c r="S39" s="13">
        <f t="shared" si="2"/>
        <v>1218</v>
      </c>
      <c r="T39" s="23"/>
      <c r="U39" s="44">
        <f t="shared" si="3"/>
        <v>14616</v>
      </c>
    </row>
    <row r="40" spans="1:21" ht="24" customHeight="1">
      <c r="A40" s="33">
        <v>28</v>
      </c>
      <c r="B40" s="18" t="s">
        <v>15</v>
      </c>
      <c r="C40" s="18">
        <v>2</v>
      </c>
      <c r="D40" s="19">
        <v>1223</v>
      </c>
      <c r="E40" s="18">
        <v>3</v>
      </c>
      <c r="F40" s="19">
        <f t="shared" si="0"/>
        <v>3669</v>
      </c>
      <c r="G40" s="19"/>
      <c r="H40" s="19">
        <v>62</v>
      </c>
      <c r="I40" s="19"/>
      <c r="J40" s="19"/>
      <c r="K40" s="19"/>
      <c r="L40" s="19"/>
      <c r="M40" s="19"/>
      <c r="N40" s="19"/>
      <c r="O40" s="19"/>
      <c r="P40" s="19"/>
      <c r="Q40" s="19">
        <v>734</v>
      </c>
      <c r="R40" s="13"/>
      <c r="S40" s="13">
        <f t="shared" si="2"/>
        <v>4465</v>
      </c>
      <c r="T40" s="23"/>
      <c r="U40" s="44">
        <f t="shared" si="3"/>
        <v>53580</v>
      </c>
    </row>
    <row r="41" spans="1:21" ht="24" customHeight="1">
      <c r="A41" s="33">
        <v>29</v>
      </c>
      <c r="B41" s="18" t="s">
        <v>16</v>
      </c>
      <c r="C41" s="18">
        <v>2</v>
      </c>
      <c r="D41" s="19">
        <v>1223</v>
      </c>
      <c r="E41" s="18">
        <v>2</v>
      </c>
      <c r="F41" s="19">
        <f t="shared" si="0"/>
        <v>2446</v>
      </c>
      <c r="G41" s="19"/>
      <c r="H41" s="19">
        <v>366.9</v>
      </c>
      <c r="I41" s="19"/>
      <c r="J41" s="19"/>
      <c r="K41" s="19"/>
      <c r="L41" s="19"/>
      <c r="M41" s="19"/>
      <c r="N41" s="19"/>
      <c r="O41" s="19"/>
      <c r="P41" s="19"/>
      <c r="Q41" s="19"/>
      <c r="R41" s="13"/>
      <c r="S41" s="13">
        <f t="shared" si="2"/>
        <v>2812.9</v>
      </c>
      <c r="T41" s="23"/>
      <c r="U41" s="44">
        <f t="shared" si="3"/>
        <v>33754.8</v>
      </c>
    </row>
    <row r="42" spans="1:21" ht="24" customHeight="1">
      <c r="A42" s="33">
        <v>30</v>
      </c>
      <c r="B42" s="18" t="s">
        <v>37</v>
      </c>
      <c r="C42" s="18">
        <v>1</v>
      </c>
      <c r="D42" s="19">
        <v>1218</v>
      </c>
      <c r="E42" s="18">
        <v>0.5</v>
      </c>
      <c r="F42" s="19">
        <f t="shared" si="0"/>
        <v>609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609</v>
      </c>
      <c r="T42" s="23"/>
      <c r="U42" s="44">
        <f t="shared" si="3"/>
        <v>7308</v>
      </c>
    </row>
    <row r="43" spans="1:21" ht="19.5" customHeight="1">
      <c r="A43" s="33">
        <v>31</v>
      </c>
      <c r="B43" s="18" t="s">
        <v>38</v>
      </c>
      <c r="C43" s="18">
        <v>2</v>
      </c>
      <c r="D43" s="19">
        <v>1223</v>
      </c>
      <c r="E43" s="18">
        <v>1</v>
      </c>
      <c r="F43" s="19">
        <f t="shared" si="0"/>
        <v>1223</v>
      </c>
      <c r="G43" s="19"/>
      <c r="H43" s="19">
        <v>62</v>
      </c>
      <c r="I43" s="19"/>
      <c r="J43" s="19"/>
      <c r="K43" s="19"/>
      <c r="L43" s="19"/>
      <c r="M43" s="19"/>
      <c r="N43" s="19"/>
      <c r="O43" s="19"/>
      <c r="P43" s="19"/>
      <c r="Q43" s="19">
        <v>734</v>
      </c>
      <c r="R43" s="13"/>
      <c r="S43" s="13">
        <f t="shared" si="2"/>
        <v>2019</v>
      </c>
      <c r="T43" s="23"/>
      <c r="U43" s="44">
        <f t="shared" si="3"/>
        <v>24228</v>
      </c>
    </row>
    <row r="44" spans="1:21" ht="17.25" customHeight="1">
      <c r="A44" s="33">
        <v>32</v>
      </c>
      <c r="B44" s="18" t="s">
        <v>17</v>
      </c>
      <c r="C44" s="18">
        <v>1</v>
      </c>
      <c r="D44" s="19">
        <v>1218</v>
      </c>
      <c r="E44" s="18">
        <v>4.5</v>
      </c>
      <c r="F44" s="19">
        <f t="shared" si="0"/>
        <v>5481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>F44*5%</f>
        <v>274.05</v>
      </c>
      <c r="R44" s="13"/>
      <c r="S44" s="13">
        <f t="shared" si="2"/>
        <v>5755.05</v>
      </c>
      <c r="T44" s="23"/>
      <c r="U44" s="44">
        <f t="shared" si="3"/>
        <v>69060.6</v>
      </c>
    </row>
    <row r="45" spans="1:21" ht="17.25" customHeight="1" thickBot="1">
      <c r="A45" s="47"/>
      <c r="B45" s="48" t="s">
        <v>2</v>
      </c>
      <c r="C45" s="48"/>
      <c r="D45" s="49">
        <f aca="true" t="shared" si="6" ref="D45:S45">SUM(D12:D44)</f>
        <v>49234.3</v>
      </c>
      <c r="E45" s="48">
        <f t="shared" si="6"/>
        <v>45.650000000000006</v>
      </c>
      <c r="F45" s="49">
        <f t="shared" si="6"/>
        <v>69905.33</v>
      </c>
      <c r="G45" s="49">
        <f t="shared" si="6"/>
        <v>541.8</v>
      </c>
      <c r="H45" s="49">
        <f t="shared" si="6"/>
        <v>490.9</v>
      </c>
      <c r="I45" s="49">
        <f t="shared" si="6"/>
        <v>188.565</v>
      </c>
      <c r="J45" s="49">
        <f t="shared" si="6"/>
        <v>435.952</v>
      </c>
      <c r="K45" s="49">
        <f t="shared" si="6"/>
        <v>1783.284</v>
      </c>
      <c r="L45" s="49">
        <f t="shared" si="6"/>
        <v>10007.967</v>
      </c>
      <c r="M45" s="49">
        <f t="shared" si="6"/>
        <v>417.186</v>
      </c>
      <c r="N45" s="49">
        <f t="shared" si="6"/>
        <v>4053.5699999999997</v>
      </c>
      <c r="O45" s="49">
        <f t="shared" si="6"/>
        <v>3248.14</v>
      </c>
      <c r="P45" s="49">
        <f t="shared" si="6"/>
        <v>655.11</v>
      </c>
      <c r="Q45" s="49">
        <f t="shared" si="6"/>
        <v>1940.1299999999999</v>
      </c>
      <c r="R45" s="49">
        <f t="shared" si="6"/>
        <v>4950.683</v>
      </c>
      <c r="S45" s="49">
        <f t="shared" si="6"/>
        <v>98618.61699999998</v>
      </c>
      <c r="T45" s="49">
        <f>SUM(T12:T44)</f>
        <v>9728.400000000001</v>
      </c>
      <c r="U45" s="49">
        <f>SUM(U12:U44)</f>
        <v>1183423.4040000003</v>
      </c>
    </row>
    <row r="46" spans="1:21" ht="17.25" customHeight="1">
      <c r="A46" s="26"/>
      <c r="B46" s="26"/>
      <c r="C46" s="26"/>
      <c r="D46" s="27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ht="17.25" customHeight="1">
      <c r="A47" s="5"/>
      <c r="B47" s="25" t="s">
        <v>54</v>
      </c>
      <c r="C47" s="25"/>
      <c r="D47" s="25"/>
      <c r="E47" s="5"/>
      <c r="F47" s="5"/>
      <c r="G47" s="6"/>
      <c r="H47" s="6"/>
      <c r="I47" s="9"/>
      <c r="J47" s="9"/>
      <c r="K47" s="9"/>
      <c r="L47" s="9"/>
      <c r="M47" s="9"/>
      <c r="N47" s="25"/>
      <c r="O47" s="101" t="s">
        <v>55</v>
      </c>
      <c r="P47" s="101"/>
      <c r="Q47" s="25"/>
      <c r="R47" s="1"/>
      <c r="S47" s="1"/>
      <c r="T47" s="1"/>
      <c r="U47" s="1"/>
    </row>
    <row r="48" spans="1:21" ht="18.75" customHeight="1">
      <c r="A48" s="5"/>
      <c r="B48" s="25"/>
      <c r="C48" s="25"/>
      <c r="D48" s="25"/>
      <c r="E48" s="5"/>
      <c r="F48" s="5"/>
      <c r="G48" s="9"/>
      <c r="H48" s="9"/>
      <c r="I48" s="9"/>
      <c r="J48" s="9"/>
      <c r="K48" s="9"/>
      <c r="L48" s="9"/>
      <c r="M48" s="9"/>
      <c r="N48" s="25"/>
      <c r="O48" s="25"/>
      <c r="P48" s="25"/>
      <c r="Q48" s="25"/>
      <c r="R48" s="1"/>
      <c r="S48" s="1"/>
      <c r="T48" s="1"/>
      <c r="U48" s="1"/>
    </row>
    <row r="49" spans="1:21" ht="17.25" customHeight="1">
      <c r="A49" s="5"/>
      <c r="B49" s="25" t="s">
        <v>28</v>
      </c>
      <c r="C49" s="25"/>
      <c r="D49" s="25"/>
      <c r="E49" s="5"/>
      <c r="F49" s="5"/>
      <c r="G49" s="5"/>
      <c r="H49" s="6"/>
      <c r="I49" s="9"/>
      <c r="J49" s="9"/>
      <c r="K49" s="9"/>
      <c r="L49" s="9"/>
      <c r="M49" s="9"/>
      <c r="N49" s="25"/>
      <c r="O49" s="25" t="s">
        <v>27</v>
      </c>
      <c r="P49" s="25"/>
      <c r="Q49" s="25"/>
      <c r="R49" s="1"/>
      <c r="S49" s="1"/>
      <c r="T49" s="1"/>
      <c r="U49" s="1"/>
    </row>
    <row r="50" spans="1:21" ht="17.25" customHeight="1">
      <c r="A50" s="4" t="s">
        <v>3</v>
      </c>
      <c r="B50" s="1"/>
      <c r="C50" s="1"/>
      <c r="D50" s="1"/>
      <c r="E50" s="1"/>
      <c r="F50" s="1"/>
      <c r="G50" s="29"/>
      <c r="H50" s="14"/>
      <c r="I50" s="14"/>
      <c r="J50" s="99"/>
      <c r="K50" s="99"/>
      <c r="L50" s="99"/>
      <c r="M50" s="99"/>
      <c r="N50" s="1"/>
      <c r="O50" s="1"/>
      <c r="P50" s="1"/>
      <c r="Q50" s="1"/>
      <c r="R50" s="1"/>
      <c r="S50" s="1"/>
      <c r="T50" s="1"/>
      <c r="U50" s="1"/>
    </row>
    <row r="51" ht="17.25" customHeight="1">
      <c r="A51" s="4"/>
    </row>
    <row r="52" ht="17.25" customHeight="1">
      <c r="A52" s="4"/>
    </row>
    <row r="53" ht="24" customHeight="1">
      <c r="A53" s="4"/>
    </row>
    <row r="54" ht="24" customHeight="1">
      <c r="A54" s="4"/>
    </row>
    <row r="55" ht="12.75">
      <c r="A55" s="2"/>
    </row>
    <row r="56" ht="21.75" customHeight="1"/>
    <row r="57" ht="30" customHeight="1"/>
    <row r="58" ht="24.75" customHeight="1"/>
    <row r="59" ht="33" customHeight="1"/>
    <row r="63" ht="18">
      <c r="A63" s="10"/>
    </row>
    <row r="64" ht="71.25" customHeight="1">
      <c r="A64" s="10"/>
    </row>
    <row r="65" ht="33" customHeight="1">
      <c r="A65" s="10"/>
    </row>
    <row r="66" ht="33" customHeight="1"/>
    <row r="67" ht="33" customHeight="1"/>
    <row r="68" ht="33" customHeight="1"/>
    <row r="69" spans="2:9" ht="34.5" customHeight="1">
      <c r="B69" s="10"/>
      <c r="C69" s="10"/>
      <c r="D69" s="10"/>
      <c r="E69" s="10"/>
      <c r="F69" s="10"/>
      <c r="G69" s="10"/>
      <c r="H69" s="10"/>
      <c r="I69" s="10"/>
    </row>
    <row r="70" ht="33" customHeight="1"/>
  </sheetData>
  <sheetProtection/>
  <mergeCells count="20">
    <mergeCell ref="R9:R11"/>
    <mergeCell ref="J10:J11"/>
    <mergeCell ref="L10:L11"/>
    <mergeCell ref="B9:B11"/>
    <mergeCell ref="L50:M50"/>
    <mergeCell ref="M9:P9"/>
    <mergeCell ref="F9:F11"/>
    <mergeCell ref="J50:K50"/>
    <mergeCell ref="O47:P47"/>
    <mergeCell ref="A9:A11"/>
    <mergeCell ref="U9:U11"/>
    <mergeCell ref="S9:S11"/>
    <mergeCell ref="J9:L9"/>
    <mergeCell ref="C3:D3"/>
    <mergeCell ref="D9:D11"/>
    <mergeCell ref="E9:E11"/>
    <mergeCell ref="F6:N6"/>
    <mergeCell ref="K10:K11"/>
    <mergeCell ref="P3:S3"/>
    <mergeCell ref="H7:K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0" max="20" man="1"/>
  </rowBreaks>
  <colBreaks count="1" manualBreakCount="1">
    <brk id="22" min="6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60" zoomScaleNormal="70" zoomScalePageLayoutView="0" workbookViewId="0" topLeftCell="A1">
      <pane xSplit="6" ySplit="19" topLeftCell="I2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O47" sqref="O47:P47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10" t="s">
        <v>51</v>
      </c>
      <c r="Q2" s="10"/>
      <c r="R2" s="10"/>
      <c r="S2" s="10"/>
    </row>
    <row r="3" spans="3:18" ht="21" customHeight="1">
      <c r="C3" s="96" t="s">
        <v>49</v>
      </c>
      <c r="D3" s="96"/>
      <c r="P3" s="10" t="s">
        <v>52</v>
      </c>
      <c r="Q3" s="10"/>
      <c r="R3" s="10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97" t="s">
        <v>25</v>
      </c>
      <c r="G6" s="97"/>
      <c r="H6" s="97"/>
      <c r="I6" s="97"/>
      <c r="J6" s="97"/>
      <c r="K6" s="97"/>
      <c r="L6" s="97"/>
      <c r="M6" s="97"/>
      <c r="N6" s="97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98" t="s">
        <v>42</v>
      </c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86" t="s">
        <v>0</v>
      </c>
      <c r="B9" s="88" t="s">
        <v>4</v>
      </c>
      <c r="C9" s="41"/>
      <c r="D9" s="90" t="s">
        <v>31</v>
      </c>
      <c r="E9" s="93" t="s">
        <v>5</v>
      </c>
      <c r="F9" s="90" t="s">
        <v>20</v>
      </c>
      <c r="G9" s="41"/>
      <c r="H9" s="41"/>
      <c r="I9" s="41"/>
      <c r="J9" s="88" t="s">
        <v>6</v>
      </c>
      <c r="K9" s="100"/>
      <c r="L9" s="100"/>
      <c r="M9" s="95" t="s">
        <v>7</v>
      </c>
      <c r="N9" s="95"/>
      <c r="O9" s="95"/>
      <c r="P9" s="95"/>
      <c r="Q9" s="32"/>
      <c r="R9" s="95" t="s">
        <v>24</v>
      </c>
      <c r="S9" s="95" t="s">
        <v>1</v>
      </c>
      <c r="T9" s="42"/>
      <c r="U9" s="79" t="s">
        <v>12</v>
      </c>
    </row>
    <row r="10" spans="1:21" ht="47.25">
      <c r="A10" s="87"/>
      <c r="B10" s="89"/>
      <c r="C10" s="16" t="s">
        <v>30</v>
      </c>
      <c r="D10" s="91"/>
      <c r="E10" s="94"/>
      <c r="F10" s="91"/>
      <c r="G10" s="16" t="s">
        <v>39</v>
      </c>
      <c r="H10" s="16" t="s">
        <v>43</v>
      </c>
      <c r="I10" s="16" t="s">
        <v>21</v>
      </c>
      <c r="J10" s="82">
        <v>0.1</v>
      </c>
      <c r="K10" s="84">
        <v>0.2</v>
      </c>
      <c r="L10" s="82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83"/>
      <c r="S10" s="83"/>
      <c r="T10" s="21"/>
      <c r="U10" s="80"/>
    </row>
    <row r="11" spans="1:21" ht="15.75">
      <c r="A11" s="87"/>
      <c r="B11" s="89"/>
      <c r="C11" s="17"/>
      <c r="D11" s="92"/>
      <c r="E11" s="94"/>
      <c r="F11" s="92"/>
      <c r="G11" s="17"/>
      <c r="H11" s="24"/>
      <c r="I11" s="24">
        <v>0.05</v>
      </c>
      <c r="J11" s="83"/>
      <c r="K11" s="85"/>
      <c r="L11" s="83"/>
      <c r="M11" s="8">
        <v>0.1</v>
      </c>
      <c r="N11" s="8">
        <v>0.2</v>
      </c>
      <c r="O11" s="8" t="s">
        <v>22</v>
      </c>
      <c r="P11" s="7"/>
      <c r="Q11" s="7"/>
      <c r="R11" s="83"/>
      <c r="S11" s="83"/>
      <c r="T11" s="15"/>
      <c r="U11" s="81"/>
    </row>
    <row r="12" spans="1:21" ht="20.25">
      <c r="A12" s="43">
        <v>1</v>
      </c>
      <c r="B12" s="12" t="s">
        <v>18</v>
      </c>
      <c r="C12" s="12">
        <v>13</v>
      </c>
      <c r="D12" s="13">
        <v>1934</v>
      </c>
      <c r="E12" s="12">
        <v>1</v>
      </c>
      <c r="F12" s="13">
        <f>D12*E12</f>
        <v>1934</v>
      </c>
      <c r="G12" s="13">
        <v>180.6</v>
      </c>
      <c r="H12" s="13"/>
      <c r="I12" s="13">
        <f>F12*5%</f>
        <v>96.7</v>
      </c>
      <c r="J12" s="13"/>
      <c r="K12" s="13">
        <f>F12*20%</f>
        <v>386.8</v>
      </c>
      <c r="L12" s="13"/>
      <c r="M12" s="13"/>
      <c r="N12" s="13"/>
      <c r="O12" s="13"/>
      <c r="P12" s="13"/>
      <c r="Q12" s="13"/>
      <c r="R12" s="13">
        <f>F12*10%</f>
        <v>193.4</v>
      </c>
      <c r="S12" s="13">
        <f>F12+G12+H12+I12+J12+K12+L12+M12+N12+O12+P12+Q12+R12</f>
        <v>2791.5</v>
      </c>
      <c r="T12" s="22"/>
      <c r="U12" s="44">
        <f aca="true" t="shared" si="0" ref="U12:U44">S12*12</f>
        <v>33498</v>
      </c>
    </row>
    <row r="13" spans="1:21" ht="20.25">
      <c r="A13" s="43">
        <v>2</v>
      </c>
      <c r="B13" s="12" t="s">
        <v>23</v>
      </c>
      <c r="C13" s="12"/>
      <c r="D13" s="13">
        <v>1837.3</v>
      </c>
      <c r="E13" s="12">
        <v>1.5</v>
      </c>
      <c r="F13" s="13">
        <f aca="true" t="shared" si="1" ref="F13:F44">D13*E13</f>
        <v>2755.95</v>
      </c>
      <c r="G13" s="13"/>
      <c r="H13" s="13"/>
      <c r="I13" s="13">
        <f>D13*5%</f>
        <v>91.86500000000001</v>
      </c>
      <c r="J13" s="13"/>
      <c r="K13" s="13"/>
      <c r="L13" s="13">
        <f>F13*30%</f>
        <v>826.785</v>
      </c>
      <c r="M13" s="13"/>
      <c r="N13" s="13"/>
      <c r="O13" s="13"/>
      <c r="P13" s="13"/>
      <c r="Q13" s="13"/>
      <c r="R13" s="13">
        <f>F13*10%</f>
        <v>275.59499999999997</v>
      </c>
      <c r="S13" s="13">
        <f aca="true" t="shared" si="2" ref="S13:S44">F13+G13+H13+I13+J13+K13+L13+M13+N13+O13+P13+Q13+R13</f>
        <v>3950.1949999999993</v>
      </c>
      <c r="T13" s="22"/>
      <c r="U13" s="44">
        <f t="shared" si="0"/>
        <v>47402.33999999999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1806</v>
      </c>
      <c r="E14" s="36">
        <v>3.89</v>
      </c>
      <c r="F14" s="37">
        <f t="shared" si="1"/>
        <v>7025.34</v>
      </c>
      <c r="G14" s="37">
        <v>361.2</v>
      </c>
      <c r="H14" s="37"/>
      <c r="I14" s="37"/>
      <c r="J14" s="37"/>
      <c r="K14" s="37"/>
      <c r="L14" s="37">
        <f aca="true" t="shared" si="3" ref="L14:L19">F14*0.3</f>
        <v>2107.602</v>
      </c>
      <c r="M14" s="37"/>
      <c r="N14" s="37">
        <v>794.64</v>
      </c>
      <c r="O14" s="37">
        <v>678.76</v>
      </c>
      <c r="P14" s="37"/>
      <c r="Q14" s="37"/>
      <c r="R14" s="37">
        <f aca="true" t="shared" si="4" ref="R14:R21">F14*10%</f>
        <v>702.5340000000001</v>
      </c>
      <c r="S14" s="37">
        <f t="shared" si="2"/>
        <v>11670.076</v>
      </c>
      <c r="T14" s="38"/>
      <c r="U14" s="46">
        <f t="shared" si="0"/>
        <v>140040.91199999998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1806</v>
      </c>
      <c r="E15" s="36">
        <v>5.47</v>
      </c>
      <c r="F15" s="37">
        <f t="shared" si="1"/>
        <v>9878.82</v>
      </c>
      <c r="G15" s="37"/>
      <c r="H15" s="37"/>
      <c r="I15" s="37"/>
      <c r="J15" s="37"/>
      <c r="K15" s="37"/>
      <c r="L15" s="37">
        <f t="shared" si="3"/>
        <v>2963.6459999999997</v>
      </c>
      <c r="M15" s="37"/>
      <c r="N15" s="37">
        <v>1354.5</v>
      </c>
      <c r="O15" s="37">
        <v>1270.19</v>
      </c>
      <c r="P15" s="37"/>
      <c r="Q15" s="37"/>
      <c r="R15" s="37">
        <f t="shared" si="4"/>
        <v>987.8820000000001</v>
      </c>
      <c r="S15" s="37">
        <f t="shared" si="2"/>
        <v>16455.038</v>
      </c>
      <c r="T15" s="38"/>
      <c r="U15" s="46">
        <f t="shared" si="0"/>
        <v>197460.456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1806</v>
      </c>
      <c r="E16" s="36">
        <v>2.31</v>
      </c>
      <c r="F16" s="37">
        <f t="shared" si="1"/>
        <v>4171.86</v>
      </c>
      <c r="G16" s="37"/>
      <c r="H16" s="37"/>
      <c r="I16" s="37"/>
      <c r="J16" s="37"/>
      <c r="K16" s="37"/>
      <c r="L16" s="37">
        <f t="shared" si="3"/>
        <v>1251.5579999999998</v>
      </c>
      <c r="M16" s="37">
        <f>F16*10%</f>
        <v>417.186</v>
      </c>
      <c r="N16" s="37">
        <v>225.75</v>
      </c>
      <c r="O16" s="37">
        <v>345.23</v>
      </c>
      <c r="P16" s="37"/>
      <c r="Q16" s="37"/>
      <c r="R16" s="37">
        <f t="shared" si="4"/>
        <v>417.186</v>
      </c>
      <c r="S16" s="37">
        <f t="shared" si="2"/>
        <v>6828.769999999999</v>
      </c>
      <c r="T16" s="38"/>
      <c r="U16" s="46">
        <f t="shared" si="0"/>
        <v>81945.23999999999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1678</v>
      </c>
      <c r="E17" s="36">
        <v>1.81</v>
      </c>
      <c r="F17" s="37">
        <f t="shared" si="1"/>
        <v>3037.1800000000003</v>
      </c>
      <c r="G17" s="37"/>
      <c r="H17" s="37"/>
      <c r="I17" s="37"/>
      <c r="J17" s="37"/>
      <c r="K17" s="37"/>
      <c r="L17" s="37">
        <f t="shared" si="3"/>
        <v>911.1540000000001</v>
      </c>
      <c r="M17" s="37"/>
      <c r="N17" s="37">
        <v>335.6</v>
      </c>
      <c r="O17" s="37">
        <v>384.49</v>
      </c>
      <c r="P17" s="37"/>
      <c r="Q17" s="37"/>
      <c r="R17" s="37">
        <f t="shared" si="4"/>
        <v>303.718</v>
      </c>
      <c r="S17" s="37">
        <f t="shared" si="2"/>
        <v>4972.142</v>
      </c>
      <c r="T17" s="38"/>
      <c r="U17" s="46">
        <f t="shared" si="0"/>
        <v>59665.704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1678</v>
      </c>
      <c r="E18" s="36">
        <v>1.78</v>
      </c>
      <c r="F18" s="37">
        <f t="shared" si="1"/>
        <v>2986.84</v>
      </c>
      <c r="G18" s="37"/>
      <c r="H18" s="37"/>
      <c r="I18" s="37"/>
      <c r="J18" s="37"/>
      <c r="K18" s="37"/>
      <c r="L18" s="37">
        <f t="shared" si="3"/>
        <v>896.052</v>
      </c>
      <c r="M18" s="37"/>
      <c r="N18" s="37">
        <v>419.5</v>
      </c>
      <c r="O18" s="37">
        <v>158.47</v>
      </c>
      <c r="P18" s="37"/>
      <c r="Q18" s="37"/>
      <c r="R18" s="37">
        <f t="shared" si="4"/>
        <v>298.684</v>
      </c>
      <c r="S18" s="37">
        <f t="shared" si="2"/>
        <v>4759.546</v>
      </c>
      <c r="T18" s="38"/>
      <c r="U18" s="46">
        <f t="shared" si="0"/>
        <v>57114.552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1678</v>
      </c>
      <c r="E19" s="36">
        <v>1.05</v>
      </c>
      <c r="F19" s="37">
        <f t="shared" si="1"/>
        <v>1761.9</v>
      </c>
      <c r="G19" s="37"/>
      <c r="H19" s="37"/>
      <c r="I19" s="37"/>
      <c r="J19" s="37"/>
      <c r="K19" s="37"/>
      <c r="L19" s="37">
        <f t="shared" si="3"/>
        <v>528.57</v>
      </c>
      <c r="M19" s="37"/>
      <c r="N19" s="37">
        <v>419.5</v>
      </c>
      <c r="O19" s="37">
        <v>41.95</v>
      </c>
      <c r="P19" s="37"/>
      <c r="Q19" s="37"/>
      <c r="R19" s="37">
        <f t="shared" si="4"/>
        <v>176.19000000000003</v>
      </c>
      <c r="S19" s="37">
        <f t="shared" si="2"/>
        <v>2928.11</v>
      </c>
      <c r="T19" s="38"/>
      <c r="U19" s="46">
        <f t="shared" si="0"/>
        <v>35137.32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1551</v>
      </c>
      <c r="E20" s="36">
        <v>1.67</v>
      </c>
      <c r="F20" s="37">
        <f t="shared" si="1"/>
        <v>2590.17</v>
      </c>
      <c r="G20" s="37"/>
      <c r="H20" s="37"/>
      <c r="I20" s="37"/>
      <c r="J20" s="37"/>
      <c r="K20" s="37">
        <f>F20*20%</f>
        <v>518.034</v>
      </c>
      <c r="L20" s="37"/>
      <c r="M20" s="37"/>
      <c r="N20" s="37"/>
      <c r="O20" s="37">
        <v>258.5</v>
      </c>
      <c r="P20" s="37"/>
      <c r="Q20" s="37"/>
      <c r="R20" s="37">
        <f t="shared" si="4"/>
        <v>259.017</v>
      </c>
      <c r="S20" s="37">
        <f t="shared" si="2"/>
        <v>3625.721</v>
      </c>
      <c r="T20" s="38"/>
      <c r="U20" s="46">
        <f t="shared" si="0"/>
        <v>43508.652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1551</v>
      </c>
      <c r="E21" s="36">
        <v>1.25</v>
      </c>
      <c r="F21" s="37">
        <f t="shared" si="1"/>
        <v>1938.75</v>
      </c>
      <c r="G21" s="37"/>
      <c r="H21" s="37"/>
      <c r="I21" s="37"/>
      <c r="J21" s="37"/>
      <c r="K21" s="37">
        <f>F21*20%</f>
        <v>387.75</v>
      </c>
      <c r="L21" s="37"/>
      <c r="M21" s="37"/>
      <c r="N21" s="37">
        <v>310.2</v>
      </c>
      <c r="O21" s="37"/>
      <c r="P21" s="37"/>
      <c r="Q21" s="37"/>
      <c r="R21" s="37">
        <f t="shared" si="4"/>
        <v>193.875</v>
      </c>
      <c r="S21" s="37">
        <f t="shared" si="2"/>
        <v>2830.575</v>
      </c>
      <c r="T21" s="38"/>
      <c r="U21" s="46">
        <f t="shared" si="0"/>
        <v>33966.899999999994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1551</v>
      </c>
      <c r="E22" s="36">
        <v>0.5</v>
      </c>
      <c r="F22" s="37">
        <f t="shared" si="1"/>
        <v>775.5</v>
      </c>
      <c r="G22" s="37"/>
      <c r="H22" s="37"/>
      <c r="I22" s="37"/>
      <c r="J22" s="37"/>
      <c r="K22" s="37">
        <f>(F22+G22)*20%</f>
        <v>155.10000000000002</v>
      </c>
      <c r="L22" s="37"/>
      <c r="M22" s="37"/>
      <c r="N22" s="37">
        <v>193.88</v>
      </c>
      <c r="O22" s="37"/>
      <c r="P22" s="37"/>
      <c r="Q22" s="37"/>
      <c r="R22" s="37">
        <f>(F22+G22)*10%</f>
        <v>77.55000000000001</v>
      </c>
      <c r="S22" s="37">
        <f t="shared" si="2"/>
        <v>1202.03</v>
      </c>
      <c r="T22" s="38"/>
      <c r="U22" s="46">
        <f t="shared" si="0"/>
        <v>14424.36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1474</v>
      </c>
      <c r="E23" s="36">
        <v>1.42</v>
      </c>
      <c r="F23" s="37">
        <f t="shared" si="1"/>
        <v>2093.08</v>
      </c>
      <c r="G23" s="37"/>
      <c r="H23" s="37"/>
      <c r="I23" s="37"/>
      <c r="J23" s="37">
        <f>F23*10%</f>
        <v>209.308</v>
      </c>
      <c r="K23" s="37"/>
      <c r="L23" s="37"/>
      <c r="M23" s="37"/>
      <c r="N23" s="37"/>
      <c r="O23" s="37">
        <v>110.55</v>
      </c>
      <c r="P23" s="37">
        <v>655.11</v>
      </c>
      <c r="Q23" s="37"/>
      <c r="R23" s="37">
        <f>F23*10%</f>
        <v>209.308</v>
      </c>
      <c r="S23" s="37">
        <f t="shared" si="2"/>
        <v>3277.356</v>
      </c>
      <c r="T23" s="38"/>
      <c r="U23" s="46">
        <f t="shared" si="0"/>
        <v>39328.272000000004</v>
      </c>
    </row>
    <row r="24" spans="1:21" s="39" customFormat="1" ht="24" customHeight="1">
      <c r="A24" s="45">
        <v>12</v>
      </c>
      <c r="B24" s="36" t="s">
        <v>45</v>
      </c>
      <c r="C24" s="36">
        <v>9</v>
      </c>
      <c r="D24" s="37">
        <v>1474</v>
      </c>
      <c r="E24" s="36">
        <v>0.22</v>
      </c>
      <c r="F24" s="37">
        <f t="shared" si="1"/>
        <v>324.28000000000003</v>
      </c>
      <c r="G24" s="37"/>
      <c r="H24" s="37"/>
      <c r="I24" s="37"/>
      <c r="J24" s="37">
        <f>F24*10%</f>
        <v>32.428000000000004</v>
      </c>
      <c r="K24" s="37"/>
      <c r="L24" s="37"/>
      <c r="M24" s="37"/>
      <c r="N24" s="37"/>
      <c r="O24" s="37"/>
      <c r="P24" s="37"/>
      <c r="Q24" s="37"/>
      <c r="R24" s="37">
        <f>F24*10%</f>
        <v>32.428000000000004</v>
      </c>
      <c r="S24" s="37">
        <f t="shared" si="2"/>
        <v>389.136</v>
      </c>
      <c r="T24" s="38"/>
      <c r="U24" s="46">
        <f t="shared" si="0"/>
        <v>4669.6320000000005</v>
      </c>
    </row>
    <row r="25" spans="1:21" s="39" customFormat="1" ht="24" customHeight="1">
      <c r="A25" s="45">
        <v>13</v>
      </c>
      <c r="B25" s="36" t="s">
        <v>44</v>
      </c>
      <c r="C25" s="36">
        <v>8</v>
      </c>
      <c r="D25" s="37">
        <v>1397</v>
      </c>
      <c r="E25" s="36">
        <v>0.28</v>
      </c>
      <c r="F25" s="37">
        <f t="shared" si="1"/>
        <v>391.16</v>
      </c>
      <c r="G25" s="37"/>
      <c r="H25" s="37"/>
      <c r="I25" s="37"/>
      <c r="J25" s="37">
        <f>F25*10%</f>
        <v>39.11600000000001</v>
      </c>
      <c r="K25" s="37"/>
      <c r="L25" s="37"/>
      <c r="M25" s="37"/>
      <c r="N25" s="37"/>
      <c r="O25" s="37"/>
      <c r="P25" s="37"/>
      <c r="Q25" s="37"/>
      <c r="R25" s="37">
        <f>F25*10%</f>
        <v>39.11600000000001</v>
      </c>
      <c r="S25" s="37">
        <f t="shared" si="2"/>
        <v>469.392</v>
      </c>
      <c r="T25" s="38"/>
      <c r="U25" s="46">
        <f t="shared" si="0"/>
        <v>5632.704</v>
      </c>
    </row>
    <row r="26" spans="1:21" s="30" customFormat="1" ht="24" customHeight="1">
      <c r="A26" s="43">
        <v>14</v>
      </c>
      <c r="B26" s="12" t="s">
        <v>40</v>
      </c>
      <c r="C26" s="12">
        <v>12</v>
      </c>
      <c r="D26" s="13">
        <v>1806</v>
      </c>
      <c r="E26" s="12">
        <v>0.5</v>
      </c>
      <c r="F26" s="13">
        <f t="shared" si="1"/>
        <v>903</v>
      </c>
      <c r="G26" s="13"/>
      <c r="H26" s="13"/>
      <c r="I26" s="13"/>
      <c r="J26" s="13"/>
      <c r="K26" s="13"/>
      <c r="L26" s="13">
        <f>F26*30%</f>
        <v>270.9</v>
      </c>
      <c r="M26" s="13"/>
      <c r="N26" s="13"/>
      <c r="O26" s="13"/>
      <c r="P26" s="13"/>
      <c r="Q26" s="13"/>
      <c r="R26" s="13">
        <f aca="true" t="shared" si="5" ref="R26:R31">F26*10%</f>
        <v>90.30000000000001</v>
      </c>
      <c r="S26" s="13">
        <f t="shared" si="2"/>
        <v>1264.2</v>
      </c>
      <c r="T26" s="22"/>
      <c r="U26" s="44">
        <f t="shared" si="0"/>
        <v>15170.400000000001</v>
      </c>
    </row>
    <row r="27" spans="1:21" s="30" customFormat="1" ht="24" customHeight="1">
      <c r="A27" s="43">
        <v>15</v>
      </c>
      <c r="B27" s="12" t="s">
        <v>40</v>
      </c>
      <c r="C27" s="12">
        <v>11</v>
      </c>
      <c r="D27" s="13">
        <v>1678</v>
      </c>
      <c r="E27" s="12">
        <v>0.5</v>
      </c>
      <c r="F27" s="13">
        <f t="shared" si="1"/>
        <v>839</v>
      </c>
      <c r="G27" s="13"/>
      <c r="H27" s="13"/>
      <c r="I27" s="13"/>
      <c r="J27" s="13"/>
      <c r="K27" s="13"/>
      <c r="L27" s="13">
        <f>F27*30%</f>
        <v>251.7</v>
      </c>
      <c r="M27" s="13"/>
      <c r="N27" s="13"/>
      <c r="O27" s="13"/>
      <c r="P27" s="13"/>
      <c r="Q27" s="13"/>
      <c r="R27" s="13">
        <f t="shared" si="5"/>
        <v>83.9</v>
      </c>
      <c r="S27" s="13">
        <f t="shared" si="2"/>
        <v>1174.6000000000001</v>
      </c>
      <c r="T27" s="22"/>
      <c r="U27" s="44">
        <f t="shared" si="0"/>
        <v>14095.2</v>
      </c>
    </row>
    <row r="28" spans="1:21" s="31" customFormat="1" ht="24" customHeight="1">
      <c r="A28" s="43">
        <v>16</v>
      </c>
      <c r="B28" s="12" t="s">
        <v>41</v>
      </c>
      <c r="C28" s="12">
        <v>9</v>
      </c>
      <c r="D28" s="13">
        <v>1474</v>
      </c>
      <c r="E28" s="12">
        <v>0.5</v>
      </c>
      <c r="F28" s="13">
        <f t="shared" si="1"/>
        <v>737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f t="shared" si="5"/>
        <v>73.7</v>
      </c>
      <c r="S28" s="13">
        <f t="shared" si="2"/>
        <v>810.7</v>
      </c>
      <c r="T28" s="22"/>
      <c r="U28" s="44">
        <f t="shared" si="0"/>
        <v>9728.400000000001</v>
      </c>
    </row>
    <row r="29" spans="1:21" s="31" customFormat="1" ht="24" customHeight="1">
      <c r="A29" s="43">
        <v>17</v>
      </c>
      <c r="B29" s="12" t="s">
        <v>19</v>
      </c>
      <c r="C29" s="12">
        <v>9</v>
      </c>
      <c r="D29" s="13">
        <v>1474</v>
      </c>
      <c r="E29" s="12">
        <v>1</v>
      </c>
      <c r="F29" s="13">
        <f t="shared" si="1"/>
        <v>1474</v>
      </c>
      <c r="G29" s="13"/>
      <c r="H29" s="13"/>
      <c r="I29" s="13"/>
      <c r="J29" s="13">
        <f>F29*10%</f>
        <v>147.4</v>
      </c>
      <c r="K29" s="13"/>
      <c r="L29" s="13"/>
      <c r="M29" s="13"/>
      <c r="N29" s="13"/>
      <c r="O29" s="13"/>
      <c r="P29" s="13"/>
      <c r="Q29" s="13"/>
      <c r="R29" s="13">
        <f t="shared" si="5"/>
        <v>147.4</v>
      </c>
      <c r="S29" s="13">
        <f t="shared" si="2"/>
        <v>1768.8000000000002</v>
      </c>
      <c r="T29" s="22"/>
      <c r="U29" s="44">
        <f t="shared" si="0"/>
        <v>21225.600000000002</v>
      </c>
    </row>
    <row r="30" spans="1:21" s="31" customFormat="1" ht="24" customHeight="1">
      <c r="A30" s="43">
        <v>18</v>
      </c>
      <c r="B30" s="12" t="s">
        <v>19</v>
      </c>
      <c r="C30" s="12">
        <v>8</v>
      </c>
      <c r="D30" s="13">
        <v>1397</v>
      </c>
      <c r="E30" s="12">
        <v>1</v>
      </c>
      <c r="F30" s="13">
        <f t="shared" si="1"/>
        <v>1397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 t="shared" si="5"/>
        <v>139.70000000000002</v>
      </c>
      <c r="S30" s="13">
        <f t="shared" si="2"/>
        <v>1536.7</v>
      </c>
      <c r="T30" s="22"/>
      <c r="U30" s="44">
        <f t="shared" si="0"/>
        <v>18440.4</v>
      </c>
    </row>
    <row r="31" spans="1:21" ht="24" customHeight="1">
      <c r="A31" s="43">
        <v>19</v>
      </c>
      <c r="B31" s="12" t="s">
        <v>19</v>
      </c>
      <c r="C31" s="12">
        <v>11</v>
      </c>
      <c r="D31" s="13">
        <v>1678</v>
      </c>
      <c r="E31" s="12">
        <v>1</v>
      </c>
      <c r="F31" s="13">
        <f t="shared" si="1"/>
        <v>1678</v>
      </c>
      <c r="G31" s="13"/>
      <c r="H31" s="13"/>
      <c r="I31" s="13"/>
      <c r="J31" s="13"/>
      <c r="K31" s="13">
        <f>F31*20%</f>
        <v>335.6</v>
      </c>
      <c r="L31" s="13"/>
      <c r="M31" s="13"/>
      <c r="N31" s="13"/>
      <c r="O31" s="13"/>
      <c r="P31" s="13"/>
      <c r="Q31" s="13"/>
      <c r="R31" s="13">
        <f t="shared" si="5"/>
        <v>167.8</v>
      </c>
      <c r="S31" s="13">
        <f t="shared" si="2"/>
        <v>2181.4</v>
      </c>
      <c r="T31" s="22"/>
      <c r="U31" s="44">
        <f t="shared" si="0"/>
        <v>26176.800000000003</v>
      </c>
    </row>
    <row r="32" spans="1:21" ht="24" customHeight="1">
      <c r="A32" s="43">
        <v>20</v>
      </c>
      <c r="B32" s="12" t="s">
        <v>13</v>
      </c>
      <c r="C32" s="12">
        <v>8</v>
      </c>
      <c r="D32" s="13">
        <v>1397</v>
      </c>
      <c r="E32" s="12">
        <v>1</v>
      </c>
      <c r="F32" s="13">
        <f t="shared" si="1"/>
        <v>1397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2"/>
        <v>1397</v>
      </c>
      <c r="T32" s="22"/>
      <c r="U32" s="44">
        <f t="shared" si="0"/>
        <v>16764</v>
      </c>
    </row>
    <row r="33" spans="1:21" ht="24" customHeight="1">
      <c r="A33" s="43">
        <v>21</v>
      </c>
      <c r="B33" s="12" t="s">
        <v>32</v>
      </c>
      <c r="C33" s="12">
        <v>4</v>
      </c>
      <c r="D33" s="13">
        <v>1243</v>
      </c>
      <c r="E33" s="12">
        <v>0.5</v>
      </c>
      <c r="F33" s="13">
        <f t="shared" si="1"/>
        <v>621.5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621.5</v>
      </c>
      <c r="T33" s="22"/>
      <c r="U33" s="44">
        <f t="shared" si="0"/>
        <v>7458</v>
      </c>
    </row>
    <row r="34" spans="1:21" ht="24" customHeight="1">
      <c r="A34" s="43">
        <v>22</v>
      </c>
      <c r="B34" s="12" t="s">
        <v>33</v>
      </c>
      <c r="C34" s="12">
        <v>5</v>
      </c>
      <c r="D34" s="13">
        <v>1253</v>
      </c>
      <c r="E34" s="12">
        <v>0.5</v>
      </c>
      <c r="F34" s="13">
        <f t="shared" si="1"/>
        <v>626.5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626.5</v>
      </c>
      <c r="T34" s="22"/>
      <c r="U34" s="44">
        <f t="shared" si="0"/>
        <v>7518</v>
      </c>
    </row>
    <row r="35" spans="1:21" ht="24" customHeight="1">
      <c r="A35" s="33">
        <v>23</v>
      </c>
      <c r="B35" s="18" t="s">
        <v>34</v>
      </c>
      <c r="C35" s="18">
        <v>9</v>
      </c>
      <c r="D35" s="19">
        <v>1474</v>
      </c>
      <c r="E35" s="18">
        <v>0.5</v>
      </c>
      <c r="F35" s="19">
        <f t="shared" si="1"/>
        <v>737</v>
      </c>
      <c r="G35" s="19"/>
      <c r="H35" s="19"/>
      <c r="I35" s="19"/>
      <c r="J35" s="19"/>
      <c r="K35" s="13"/>
      <c r="L35" s="19"/>
      <c r="M35" s="19"/>
      <c r="N35" s="19"/>
      <c r="O35" s="19"/>
      <c r="P35" s="19"/>
      <c r="Q35" s="19"/>
      <c r="R35" s="19">
        <f>F35*10%</f>
        <v>73.7</v>
      </c>
      <c r="S35" s="13">
        <f t="shared" si="2"/>
        <v>810.7</v>
      </c>
      <c r="T35" s="20">
        <f>S35*12</f>
        <v>9728.400000000001</v>
      </c>
      <c r="U35" s="44">
        <f t="shared" si="0"/>
        <v>9728.400000000001</v>
      </c>
    </row>
    <row r="36" spans="1:21" ht="24" customHeight="1">
      <c r="A36" s="33">
        <v>24</v>
      </c>
      <c r="B36" s="18" t="s">
        <v>35</v>
      </c>
      <c r="C36" s="18">
        <v>6</v>
      </c>
      <c r="D36" s="19">
        <v>1263</v>
      </c>
      <c r="E36" s="18">
        <v>0.5</v>
      </c>
      <c r="F36" s="19">
        <f t="shared" si="1"/>
        <v>631.5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3"/>
      <c r="S36" s="13">
        <f t="shared" si="2"/>
        <v>631.5</v>
      </c>
      <c r="T36" s="23"/>
      <c r="U36" s="44">
        <f t="shared" si="0"/>
        <v>7578</v>
      </c>
    </row>
    <row r="37" spans="1:21" ht="24" customHeight="1">
      <c r="A37" s="33">
        <v>25</v>
      </c>
      <c r="B37" s="18" t="s">
        <v>36</v>
      </c>
      <c r="C37" s="18">
        <v>3</v>
      </c>
      <c r="D37" s="19">
        <v>1233</v>
      </c>
      <c r="E37" s="18">
        <v>1</v>
      </c>
      <c r="F37" s="19">
        <f t="shared" si="1"/>
        <v>1233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f>F37*8%</f>
        <v>98.64</v>
      </c>
      <c r="R37" s="13"/>
      <c r="S37" s="13">
        <f t="shared" si="2"/>
        <v>1331.64</v>
      </c>
      <c r="T37" s="23"/>
      <c r="U37" s="44">
        <f t="shared" si="0"/>
        <v>15979.68</v>
      </c>
    </row>
    <row r="38" spans="1:21" ht="24" customHeight="1">
      <c r="A38" s="33">
        <v>26</v>
      </c>
      <c r="B38" s="18" t="s">
        <v>36</v>
      </c>
      <c r="C38" s="18">
        <v>4</v>
      </c>
      <c r="D38" s="19">
        <v>1243</v>
      </c>
      <c r="E38" s="18">
        <v>1</v>
      </c>
      <c r="F38" s="19">
        <f t="shared" si="1"/>
        <v>1243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99.44</v>
      </c>
      <c r="R38" s="13"/>
      <c r="S38" s="13">
        <f t="shared" si="2"/>
        <v>1342.44</v>
      </c>
      <c r="T38" s="23"/>
      <c r="U38" s="44">
        <f t="shared" si="0"/>
        <v>16109.28</v>
      </c>
    </row>
    <row r="39" spans="1:21" ht="24" customHeight="1">
      <c r="A39" s="33">
        <v>27</v>
      </c>
      <c r="B39" s="18" t="s">
        <v>14</v>
      </c>
      <c r="C39" s="18">
        <v>1</v>
      </c>
      <c r="D39" s="19">
        <v>1218</v>
      </c>
      <c r="E39" s="18">
        <v>1</v>
      </c>
      <c r="F39" s="19">
        <f t="shared" si="1"/>
        <v>1218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3"/>
      <c r="S39" s="13">
        <f t="shared" si="2"/>
        <v>1218</v>
      </c>
      <c r="T39" s="23"/>
      <c r="U39" s="44">
        <f t="shared" si="0"/>
        <v>14616</v>
      </c>
    </row>
    <row r="40" spans="1:21" ht="24" customHeight="1">
      <c r="A40" s="33">
        <v>28</v>
      </c>
      <c r="B40" s="18" t="s">
        <v>15</v>
      </c>
      <c r="C40" s="18">
        <v>2</v>
      </c>
      <c r="D40" s="19">
        <v>1223</v>
      </c>
      <c r="E40" s="18">
        <v>3</v>
      </c>
      <c r="F40" s="19">
        <f t="shared" si="1"/>
        <v>3669</v>
      </c>
      <c r="G40" s="19"/>
      <c r="H40" s="19">
        <v>62</v>
      </c>
      <c r="I40" s="19"/>
      <c r="J40" s="19"/>
      <c r="K40" s="19"/>
      <c r="L40" s="19"/>
      <c r="M40" s="19"/>
      <c r="N40" s="19"/>
      <c r="O40" s="19"/>
      <c r="P40" s="19"/>
      <c r="Q40" s="19">
        <v>734</v>
      </c>
      <c r="R40" s="13"/>
      <c r="S40" s="13">
        <f t="shared" si="2"/>
        <v>4465</v>
      </c>
      <c r="T40" s="23"/>
      <c r="U40" s="44">
        <f t="shared" si="0"/>
        <v>53580</v>
      </c>
    </row>
    <row r="41" spans="1:21" ht="24" customHeight="1">
      <c r="A41" s="33">
        <v>29</v>
      </c>
      <c r="B41" s="18" t="s">
        <v>16</v>
      </c>
      <c r="C41" s="18">
        <v>2</v>
      </c>
      <c r="D41" s="19">
        <v>1223</v>
      </c>
      <c r="E41" s="18">
        <v>2</v>
      </c>
      <c r="F41" s="19">
        <f t="shared" si="1"/>
        <v>2446</v>
      </c>
      <c r="G41" s="19"/>
      <c r="H41" s="19">
        <v>366.9</v>
      </c>
      <c r="I41" s="19"/>
      <c r="J41" s="19"/>
      <c r="K41" s="19"/>
      <c r="L41" s="19"/>
      <c r="M41" s="19"/>
      <c r="N41" s="19"/>
      <c r="O41" s="19"/>
      <c r="P41" s="19"/>
      <c r="Q41" s="19"/>
      <c r="R41" s="13"/>
      <c r="S41" s="13">
        <f t="shared" si="2"/>
        <v>2812.9</v>
      </c>
      <c r="T41" s="23"/>
      <c r="U41" s="44">
        <f t="shared" si="0"/>
        <v>33754.8</v>
      </c>
    </row>
    <row r="42" spans="1:21" ht="24" customHeight="1">
      <c r="A42" s="33">
        <v>30</v>
      </c>
      <c r="B42" s="18" t="s">
        <v>37</v>
      </c>
      <c r="C42" s="18">
        <v>1</v>
      </c>
      <c r="D42" s="19">
        <v>1218</v>
      </c>
      <c r="E42" s="18">
        <v>0.5</v>
      </c>
      <c r="F42" s="19">
        <f t="shared" si="1"/>
        <v>609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609</v>
      </c>
      <c r="T42" s="23"/>
      <c r="U42" s="44">
        <f t="shared" si="0"/>
        <v>7308</v>
      </c>
    </row>
    <row r="43" spans="1:21" ht="19.5" customHeight="1">
      <c r="A43" s="33">
        <v>31</v>
      </c>
      <c r="B43" s="18" t="s">
        <v>38</v>
      </c>
      <c r="C43" s="18">
        <v>2</v>
      </c>
      <c r="D43" s="19">
        <v>1223</v>
      </c>
      <c r="E43" s="18">
        <v>1</v>
      </c>
      <c r="F43" s="19">
        <f t="shared" si="1"/>
        <v>1223</v>
      </c>
      <c r="G43" s="19"/>
      <c r="H43" s="19">
        <v>62</v>
      </c>
      <c r="I43" s="19"/>
      <c r="J43" s="19"/>
      <c r="K43" s="19"/>
      <c r="L43" s="19"/>
      <c r="M43" s="19"/>
      <c r="N43" s="19"/>
      <c r="O43" s="19"/>
      <c r="P43" s="19"/>
      <c r="Q43" s="19">
        <v>734</v>
      </c>
      <c r="R43" s="13"/>
      <c r="S43" s="13">
        <f t="shared" si="2"/>
        <v>2019</v>
      </c>
      <c r="T43" s="23"/>
      <c r="U43" s="44">
        <v>12114</v>
      </c>
    </row>
    <row r="44" spans="1:21" ht="17.25" customHeight="1">
      <c r="A44" s="33">
        <v>32</v>
      </c>
      <c r="B44" s="18" t="s">
        <v>17</v>
      </c>
      <c r="C44" s="18">
        <v>1</v>
      </c>
      <c r="D44" s="19">
        <v>1218</v>
      </c>
      <c r="E44" s="18">
        <v>4.5</v>
      </c>
      <c r="F44" s="19">
        <f t="shared" si="1"/>
        <v>5481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>F44*5%</f>
        <v>274.05</v>
      </c>
      <c r="R44" s="13"/>
      <c r="S44" s="13">
        <f t="shared" si="2"/>
        <v>5755.05</v>
      </c>
      <c r="T44" s="23"/>
      <c r="U44" s="44">
        <f t="shared" si="0"/>
        <v>69060.6</v>
      </c>
    </row>
    <row r="45" spans="1:21" ht="17.25" customHeight="1" thickBot="1">
      <c r="A45" s="47"/>
      <c r="B45" s="48" t="s">
        <v>2</v>
      </c>
      <c r="C45" s="48"/>
      <c r="D45" s="49">
        <f>SUM(D12:D44)</f>
        <v>49157.3</v>
      </c>
      <c r="E45" s="48">
        <f>SUM(E12:E44)</f>
        <v>45.650000000000006</v>
      </c>
      <c r="F45" s="49">
        <f>SUM(F12:F44)</f>
        <v>69828.33</v>
      </c>
      <c r="G45" s="49">
        <f aca="true" t="shared" si="6" ref="G45:S45">SUM(G12:G44)</f>
        <v>541.8</v>
      </c>
      <c r="H45" s="49">
        <f t="shared" si="6"/>
        <v>490.9</v>
      </c>
      <c r="I45" s="49">
        <f t="shared" si="6"/>
        <v>188.565</v>
      </c>
      <c r="J45" s="49">
        <f t="shared" si="6"/>
        <v>428.25199999999995</v>
      </c>
      <c r="K45" s="49">
        <f t="shared" si="6"/>
        <v>1783.284</v>
      </c>
      <c r="L45" s="49">
        <f t="shared" si="6"/>
        <v>10007.967</v>
      </c>
      <c r="M45" s="49">
        <f t="shared" si="6"/>
        <v>417.186</v>
      </c>
      <c r="N45" s="49">
        <f t="shared" si="6"/>
        <v>4053.5699999999997</v>
      </c>
      <c r="O45" s="49">
        <f t="shared" si="6"/>
        <v>3248.14</v>
      </c>
      <c r="P45" s="49">
        <f t="shared" si="6"/>
        <v>655.11</v>
      </c>
      <c r="Q45" s="49">
        <f t="shared" si="6"/>
        <v>1940.1299999999999</v>
      </c>
      <c r="R45" s="49">
        <f t="shared" si="6"/>
        <v>4942.982999999999</v>
      </c>
      <c r="S45" s="49">
        <f t="shared" si="6"/>
        <v>98526.21699999999</v>
      </c>
      <c r="T45" s="49">
        <f>SUM(T12:T44)</f>
        <v>9728.400000000001</v>
      </c>
      <c r="U45" s="50">
        <f>SUM(U12:U44)</f>
        <v>1170200.6040000003</v>
      </c>
    </row>
    <row r="46" spans="1:21" ht="17.25" customHeight="1">
      <c r="A46" s="26"/>
      <c r="B46" s="26"/>
      <c r="C46" s="26"/>
      <c r="D46" s="27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ht="17.25" customHeight="1">
      <c r="A47" s="5"/>
      <c r="B47" s="25" t="s">
        <v>54</v>
      </c>
      <c r="C47" s="25"/>
      <c r="D47" s="25"/>
      <c r="E47" s="5"/>
      <c r="F47" s="5"/>
      <c r="G47" s="6"/>
      <c r="H47" s="6"/>
      <c r="I47" s="9"/>
      <c r="J47" s="9"/>
      <c r="K47" s="9"/>
      <c r="L47" s="9"/>
      <c r="M47" s="9"/>
      <c r="N47" s="25"/>
      <c r="O47" s="101" t="s">
        <v>55</v>
      </c>
      <c r="P47" s="101"/>
      <c r="Q47" s="25"/>
      <c r="R47" s="1"/>
      <c r="S47" s="1"/>
      <c r="T47" s="1"/>
      <c r="U47" s="1"/>
    </row>
    <row r="48" spans="1:21" ht="18.75" customHeight="1">
      <c r="A48" s="5"/>
      <c r="B48" s="25"/>
      <c r="C48" s="25"/>
      <c r="D48" s="25"/>
      <c r="E48" s="5"/>
      <c r="F48" s="5"/>
      <c r="G48" s="9"/>
      <c r="H48" s="9"/>
      <c r="I48" s="9"/>
      <c r="J48" s="9"/>
      <c r="K48" s="9"/>
      <c r="L48" s="9"/>
      <c r="M48" s="9"/>
      <c r="N48" s="25"/>
      <c r="O48" s="25"/>
      <c r="P48" s="25"/>
      <c r="Q48" s="25"/>
      <c r="R48" s="1"/>
      <c r="S48" s="1"/>
      <c r="T48" s="1"/>
      <c r="U48" s="1"/>
    </row>
    <row r="49" spans="1:21" ht="17.25" customHeight="1">
      <c r="A49" s="5"/>
      <c r="B49" s="25" t="s">
        <v>28</v>
      </c>
      <c r="C49" s="25"/>
      <c r="D49" s="25"/>
      <c r="E49" s="5"/>
      <c r="F49" s="5"/>
      <c r="G49" s="5"/>
      <c r="H49" s="6"/>
      <c r="I49" s="9"/>
      <c r="J49" s="9"/>
      <c r="K49" s="9"/>
      <c r="L49" s="9"/>
      <c r="M49" s="9"/>
      <c r="N49" s="25"/>
      <c r="O49" s="25" t="s">
        <v>27</v>
      </c>
      <c r="P49" s="25"/>
      <c r="Q49" s="25"/>
      <c r="R49" s="1"/>
      <c r="S49" s="1"/>
      <c r="T49" s="1"/>
      <c r="U49" s="1"/>
    </row>
    <row r="50" spans="1:21" ht="17.25" customHeight="1">
      <c r="A50" s="4" t="s">
        <v>3</v>
      </c>
      <c r="B50" s="1"/>
      <c r="C50" s="1"/>
      <c r="D50" s="1"/>
      <c r="E50" s="1"/>
      <c r="F50" s="1"/>
      <c r="G50" s="29"/>
      <c r="H50" s="14"/>
      <c r="I50" s="14"/>
      <c r="J50" s="99"/>
      <c r="K50" s="99"/>
      <c r="L50" s="99"/>
      <c r="M50" s="99"/>
      <c r="N50" s="1"/>
      <c r="O50" s="1"/>
      <c r="P50" s="1"/>
      <c r="Q50" s="1"/>
      <c r="R50" s="1"/>
      <c r="S50" s="1"/>
      <c r="T50" s="1"/>
      <c r="U50" s="1"/>
    </row>
    <row r="51" ht="17.25" customHeight="1">
      <c r="A51" s="4"/>
    </row>
    <row r="52" ht="17.25" customHeight="1">
      <c r="A52" s="4"/>
    </row>
    <row r="53" ht="24" customHeight="1">
      <c r="A53" s="4"/>
    </row>
    <row r="54" ht="24" customHeight="1">
      <c r="A54" s="4"/>
    </row>
    <row r="55" ht="12.75">
      <c r="A55" s="2"/>
    </row>
    <row r="56" ht="21.75" customHeight="1"/>
    <row r="57" ht="30" customHeight="1"/>
    <row r="58" ht="24.75" customHeight="1"/>
    <row r="59" ht="33" customHeight="1"/>
    <row r="63" ht="18">
      <c r="A63" s="10"/>
    </row>
    <row r="64" ht="71.25" customHeight="1">
      <c r="A64" s="10"/>
    </row>
    <row r="65" ht="33" customHeight="1">
      <c r="A65" s="10"/>
    </row>
    <row r="66" ht="33" customHeight="1"/>
    <row r="67" ht="33" customHeight="1"/>
    <row r="68" ht="33" customHeight="1"/>
    <row r="69" spans="2:9" ht="34.5" customHeight="1">
      <c r="B69" s="10"/>
      <c r="C69" s="10"/>
      <c r="D69" s="10"/>
      <c r="E69" s="10"/>
      <c r="F69" s="10"/>
      <c r="G69" s="10"/>
      <c r="H69" s="10"/>
      <c r="I69" s="10"/>
    </row>
    <row r="70" ht="33" customHeight="1"/>
  </sheetData>
  <sheetProtection/>
  <mergeCells count="19">
    <mergeCell ref="C3:D3"/>
    <mergeCell ref="D9:D11"/>
    <mergeCell ref="B9:B11"/>
    <mergeCell ref="E9:E11"/>
    <mergeCell ref="R9:R11"/>
    <mergeCell ref="J10:J11"/>
    <mergeCell ref="L10:L11"/>
    <mergeCell ref="U9:U11"/>
    <mergeCell ref="S9:S11"/>
    <mergeCell ref="J9:L9"/>
    <mergeCell ref="F6:N6"/>
    <mergeCell ref="K10:K11"/>
    <mergeCell ref="A9:A11"/>
    <mergeCell ref="L50:M50"/>
    <mergeCell ref="M9:P9"/>
    <mergeCell ref="H7:K7"/>
    <mergeCell ref="F9:F11"/>
    <mergeCell ref="J50:K50"/>
    <mergeCell ref="O47:P4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0" max="20" man="1"/>
  </rowBreaks>
  <colBreaks count="1" manualBreakCount="1">
    <brk id="22" min="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2016-10-03T09:42:02Z</cp:lastPrinted>
  <dcterms:created xsi:type="dcterms:W3CDTF">2005-08-22T12:03:35Z</dcterms:created>
  <dcterms:modified xsi:type="dcterms:W3CDTF">2016-10-03T09:42:05Z</dcterms:modified>
  <cp:category/>
  <cp:version/>
  <cp:contentType/>
  <cp:contentStatus/>
</cp:coreProperties>
</file>